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mc:AlternateContent xmlns:mc="http://schemas.openxmlformats.org/markup-compatibility/2006">
    <mc:Choice Requires="x15">
      <x15ac:absPath xmlns:x15ac="http://schemas.microsoft.com/office/spreadsheetml/2010/11/ac" url="https://iceholdings-my.sharepoint.com/personal/kjelinek1_cpex_com/Documents/Desktop/"/>
    </mc:Choice>
  </mc:AlternateContent>
  <xr:revisionPtr revIDLastSave="0" documentId="8_{918522EB-FF9D-48E2-8C95-5A61F42B9FE5}" xr6:coauthVersionLast="47" xr6:coauthVersionMax="47" xr10:uidLastSave="{00000000-0000-0000-0000-000000000000}"/>
  <bookViews>
    <workbookView xWindow="3684" yWindow="360" windowWidth="19236" windowHeight="11328" tabRatio="713" xr2:uid="{00000000-000D-0000-FFFF-FFFF00000000}"/>
  </bookViews>
  <sheets>
    <sheet name="Cover" sheetId="13" r:id="rId1"/>
    <sheet name="Main" sheetId="15" r:id="rId2"/>
    <sheet name="Main 2" sheetId="22" r:id="rId3"/>
    <sheet name="Chart 1" sheetId="14" r:id="rId4"/>
    <sheet name="Chart 2" sheetId="16" r:id="rId5"/>
    <sheet name="Chart 3" sheetId="18" r:id="rId6"/>
    <sheet name="Chart 4" sheetId="19" r:id="rId7"/>
    <sheet name="Chart 5" sheetId="20" r:id="rId8"/>
    <sheet name="Chart 6" sheetId="21" r:id="rId9"/>
  </sheets>
  <definedNames>
    <definedName name="_xlnm.Print_Area" localSheetId="1">Main!$A$1:$X$36</definedName>
    <definedName name="_xlnm.Print_Area" localSheetId="2">'Main 2'!$A$1:$X$36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21" l="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96" i="21"/>
  <c r="C97" i="21"/>
  <c r="C98" i="21"/>
  <c r="C99" i="21"/>
  <c r="C100" i="21"/>
  <c r="C101" i="21"/>
  <c r="C102" i="21"/>
  <c r="C103" i="21"/>
  <c r="C104" i="21"/>
  <c r="C105" i="21"/>
  <c r="C106" i="21"/>
  <c r="C107" i="21"/>
  <c r="C108" i="21"/>
  <c r="C109" i="21"/>
  <c r="C110" i="21"/>
  <c r="C111" i="21"/>
  <c r="C112" i="21"/>
  <c r="C113" i="21"/>
  <c r="C114" i="21"/>
  <c r="C115" i="21"/>
  <c r="C116" i="21"/>
  <c r="C117" i="21"/>
  <c r="C118" i="21"/>
  <c r="C119" i="21"/>
  <c r="C120" i="21"/>
  <c r="C121" i="21"/>
  <c r="C122" i="21"/>
  <c r="C123" i="21"/>
  <c r="C124" i="21"/>
  <c r="C125" i="21"/>
  <c r="C126" i="21"/>
  <c r="C127" i="21"/>
  <c r="C128" i="21"/>
  <c r="C129" i="21"/>
  <c r="C130" i="21"/>
  <c r="C131" i="21"/>
  <c r="C132" i="21"/>
  <c r="C133" i="21"/>
  <c r="C134" i="21"/>
  <c r="C135" i="21"/>
  <c r="C136" i="21"/>
  <c r="C137" i="21"/>
  <c r="C138" i="21"/>
  <c r="C139" i="21"/>
  <c r="C140" i="21"/>
  <c r="C141" i="21"/>
  <c r="C142" i="21"/>
  <c r="C143" i="21"/>
  <c r="C144" i="21"/>
  <c r="C145" i="21"/>
  <c r="C146" i="21"/>
  <c r="C147" i="21"/>
  <c r="C148" i="21"/>
  <c r="C149" i="21"/>
  <c r="C150" i="21"/>
  <c r="C151" i="21"/>
  <c r="C152" i="21"/>
  <c r="C153" i="21"/>
  <c r="C154" i="21"/>
  <c r="C155" i="21"/>
  <c r="C156" i="21"/>
  <c r="C157" i="21"/>
  <c r="C158" i="21"/>
  <c r="C159" i="21"/>
  <c r="C160" i="21"/>
  <c r="C161" i="21"/>
  <c r="C162" i="21"/>
  <c r="C163" i="21"/>
  <c r="C164" i="21"/>
  <c r="C165" i="21"/>
  <c r="C166" i="21"/>
  <c r="C167" i="21"/>
  <c r="C168" i="21"/>
  <c r="C169" i="21"/>
  <c r="C170" i="21"/>
  <c r="C171" i="21"/>
  <c r="C172" i="21"/>
  <c r="C173" i="21"/>
  <c r="C174" i="21"/>
  <c r="C175" i="21"/>
  <c r="C176" i="21"/>
  <c r="C177" i="21"/>
  <c r="C178" i="21"/>
  <c r="C179" i="21"/>
  <c r="C180" i="21"/>
  <c r="C181" i="21"/>
  <c r="C182" i="21"/>
  <c r="C183" i="21"/>
  <c r="C184" i="21"/>
  <c r="C185" i="21"/>
  <c r="C186" i="21"/>
  <c r="C187" i="21"/>
  <c r="C188" i="21"/>
  <c r="C189" i="21"/>
  <c r="C190" i="21"/>
  <c r="C191" i="21"/>
  <c r="C192" i="21"/>
  <c r="C193" i="21"/>
  <c r="C194" i="21"/>
  <c r="C195" i="21"/>
  <c r="C196" i="21"/>
  <c r="C197" i="21"/>
  <c r="C198" i="21"/>
  <c r="C199" i="21"/>
  <c r="C200" i="21"/>
  <c r="C201" i="21"/>
  <c r="C202" i="21"/>
  <c r="C203" i="21"/>
  <c r="C204" i="21"/>
  <c r="C205" i="21"/>
  <c r="C206" i="21"/>
  <c r="C207" i="21"/>
  <c r="C208" i="21"/>
  <c r="C209" i="21"/>
  <c r="C210" i="21"/>
  <c r="C211" i="21"/>
  <c r="C212" i="21"/>
  <c r="C213" i="21"/>
  <c r="C214" i="21"/>
  <c r="C215" i="21"/>
  <c r="C216" i="21"/>
  <c r="C217" i="21"/>
  <c r="C218" i="21"/>
  <c r="C219" i="21"/>
  <c r="C220" i="21"/>
  <c r="C221" i="21"/>
  <c r="C222" i="21"/>
  <c r="C223" i="21"/>
  <c r="C224" i="21"/>
  <c r="C225" i="21"/>
  <c r="C226" i="21"/>
  <c r="C227" i="21"/>
  <c r="C228" i="21"/>
  <c r="C229" i="21"/>
  <c r="C230" i="21"/>
  <c r="C231" i="21"/>
  <c r="C232" i="21"/>
  <c r="C233" i="21"/>
  <c r="C234" i="21"/>
  <c r="C235" i="21"/>
  <c r="C236" i="21"/>
  <c r="C237" i="21"/>
  <c r="C238" i="21"/>
  <c r="C239" i="21"/>
  <c r="C240" i="21"/>
  <c r="C241" i="21"/>
  <c r="C242" i="21"/>
  <c r="C243" i="21"/>
  <c r="C244" i="21"/>
  <c r="C245" i="21"/>
  <c r="C246" i="21"/>
  <c r="C247" i="21"/>
  <c r="C248" i="21"/>
  <c r="C249" i="21"/>
  <c r="C250" i="21"/>
  <c r="C251" i="21"/>
  <c r="C252" i="21"/>
  <c r="C253" i="21"/>
  <c r="C254" i="21"/>
  <c r="C255" i="21"/>
  <c r="C256" i="21"/>
  <c r="C257" i="21"/>
  <c r="C258" i="21"/>
  <c r="C259" i="21"/>
  <c r="C260" i="21"/>
  <c r="C8" i="20"/>
  <c r="C9" i="20"/>
  <c r="C10" i="20"/>
  <c r="C11" i="20"/>
  <c r="C12" i="20"/>
  <c r="C13" i="20"/>
  <c r="C14" i="20"/>
  <c r="C15" i="20"/>
  <c r="C16" i="20"/>
  <c r="C17" i="20"/>
  <c r="C18" i="20"/>
  <c r="C19" i="20"/>
  <c r="C20" i="20"/>
  <c r="C21" i="20"/>
  <c r="C22" i="20"/>
  <c r="C23" i="20"/>
  <c r="C24" i="20"/>
  <c r="C25" i="20"/>
  <c r="C26" i="20"/>
  <c r="C27" i="20"/>
  <c r="C28" i="20"/>
  <c r="C29" i="20"/>
  <c r="C30" i="20"/>
  <c r="C31" i="20"/>
  <c r="C32" i="20"/>
  <c r="C33" i="20"/>
  <c r="C34" i="20"/>
  <c r="C35" i="20"/>
  <c r="C36" i="20"/>
  <c r="C37" i="20"/>
  <c r="C38" i="20"/>
  <c r="C39" i="20"/>
  <c r="C40" i="20"/>
  <c r="C41" i="20"/>
  <c r="C42" i="20"/>
  <c r="C43" i="20"/>
  <c r="C44" i="20"/>
  <c r="C45" i="20"/>
  <c r="C46" i="20"/>
  <c r="C47" i="20"/>
  <c r="C48" i="20"/>
  <c r="C49" i="20"/>
  <c r="C50" i="20"/>
  <c r="C51" i="20"/>
  <c r="C52" i="20"/>
  <c r="C53" i="20"/>
  <c r="C54" i="20"/>
  <c r="C55" i="20"/>
  <c r="C56" i="20"/>
  <c r="C57" i="20"/>
  <c r="C58" i="20"/>
  <c r="C59" i="20"/>
  <c r="C60" i="20"/>
  <c r="C61" i="20"/>
  <c r="C62" i="20"/>
  <c r="C63" i="20"/>
  <c r="C64" i="20"/>
  <c r="C65" i="20"/>
  <c r="C66" i="20"/>
  <c r="C67" i="20"/>
  <c r="C68" i="20"/>
  <c r="C69" i="20"/>
  <c r="C70" i="20"/>
  <c r="C71" i="20"/>
  <c r="C72" i="20"/>
  <c r="C73" i="20"/>
  <c r="C74" i="20"/>
  <c r="C75" i="20"/>
  <c r="C76" i="20"/>
  <c r="C77" i="20"/>
  <c r="C78" i="20"/>
  <c r="C79" i="20"/>
  <c r="C80" i="20"/>
  <c r="C81" i="20"/>
  <c r="C82" i="20"/>
  <c r="C83" i="20"/>
  <c r="C84" i="20"/>
  <c r="C85" i="20"/>
  <c r="C86" i="20"/>
  <c r="C87" i="20"/>
  <c r="C88" i="20"/>
  <c r="C89" i="20"/>
  <c r="C90" i="20"/>
  <c r="C91" i="20"/>
  <c r="C92" i="20"/>
  <c r="C93" i="20"/>
  <c r="C94" i="20"/>
  <c r="C95" i="20"/>
  <c r="C96" i="20"/>
  <c r="C97" i="20"/>
  <c r="C98" i="20"/>
  <c r="C99" i="20"/>
  <c r="C100"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C161" i="20"/>
  <c r="C162" i="20"/>
  <c r="C163" i="20"/>
  <c r="C164" i="20"/>
  <c r="C165" i="20"/>
  <c r="C166" i="20"/>
  <c r="C167" i="20"/>
  <c r="C168" i="20"/>
  <c r="C169" i="20"/>
  <c r="C170" i="20"/>
  <c r="C171" i="20"/>
  <c r="C172" i="20"/>
  <c r="C173" i="20"/>
  <c r="C174" i="20"/>
  <c r="C175" i="20"/>
  <c r="C176" i="20"/>
  <c r="C177" i="20"/>
  <c r="C178" i="20"/>
  <c r="C179" i="20"/>
  <c r="C180" i="20"/>
  <c r="C181" i="20"/>
  <c r="C182" i="20"/>
  <c r="C183" i="20"/>
  <c r="C184" i="20"/>
  <c r="C185" i="20"/>
  <c r="C186" i="20"/>
  <c r="C187" i="20"/>
  <c r="C188" i="20"/>
  <c r="C189" i="20"/>
  <c r="C190" i="20"/>
  <c r="C191" i="20"/>
  <c r="C192" i="20"/>
  <c r="C193" i="20"/>
  <c r="C194" i="20"/>
  <c r="C195" i="20"/>
  <c r="C196" i="20"/>
  <c r="C197" i="20"/>
  <c r="C198" i="20"/>
  <c r="C199" i="20"/>
  <c r="C200" i="20"/>
  <c r="C201" i="20"/>
  <c r="C202" i="20"/>
  <c r="C203" i="20"/>
  <c r="C204" i="20"/>
  <c r="C205" i="20"/>
  <c r="C206" i="20"/>
  <c r="C207" i="20"/>
  <c r="C208" i="20"/>
  <c r="C209" i="20"/>
  <c r="C210" i="20"/>
  <c r="C211" i="20"/>
  <c r="C212" i="20"/>
  <c r="C213" i="20"/>
  <c r="C214" i="20"/>
  <c r="C215" i="20"/>
  <c r="C216" i="20"/>
  <c r="C217" i="20"/>
  <c r="C218" i="20"/>
  <c r="C219" i="20"/>
  <c r="C220" i="20"/>
  <c r="C221" i="20"/>
  <c r="C222" i="20"/>
  <c r="C223" i="20"/>
  <c r="C224" i="20"/>
  <c r="C225" i="20"/>
  <c r="C226" i="20"/>
  <c r="C227" i="20"/>
  <c r="C228" i="20"/>
  <c r="C229" i="20"/>
  <c r="C230" i="20"/>
  <c r="C231" i="20"/>
  <c r="C232" i="20"/>
  <c r="C233" i="20"/>
  <c r="C234" i="20"/>
  <c r="C235" i="20"/>
  <c r="C236" i="20"/>
  <c r="C237" i="20"/>
  <c r="C238" i="20"/>
  <c r="C239" i="20"/>
  <c r="C240" i="20"/>
  <c r="C241" i="20"/>
  <c r="C242" i="20"/>
  <c r="C243" i="20"/>
  <c r="C244" i="20"/>
  <c r="C245" i="20"/>
  <c r="C246" i="20"/>
  <c r="C247" i="20"/>
  <c r="C248" i="20"/>
  <c r="C249" i="20"/>
  <c r="C250" i="20"/>
  <c r="C251" i="20"/>
  <c r="C252" i="20"/>
  <c r="C253" i="20"/>
  <c r="C254" i="20"/>
  <c r="C255" i="20"/>
  <c r="C256" i="20"/>
  <c r="C257" i="20"/>
  <c r="C258" i="20"/>
  <c r="C259" i="20"/>
  <c r="C260" i="20"/>
  <c r="C261" i="20"/>
  <c r="C262" i="20"/>
  <c r="C263" i="20"/>
  <c r="C264" i="20"/>
  <c r="C265" i="20"/>
  <c r="C266" i="20"/>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C207" i="19"/>
  <c r="C208" i="19"/>
  <c r="C209" i="19"/>
  <c r="C210" i="19"/>
  <c r="C211" i="19"/>
  <c r="C212" i="19"/>
  <c r="C213" i="19"/>
  <c r="C214" i="19"/>
  <c r="C215" i="19"/>
  <c r="C216" i="19"/>
  <c r="C217" i="19"/>
  <c r="C218" i="19"/>
  <c r="C219" i="19"/>
  <c r="C220" i="19"/>
  <c r="C221" i="19"/>
  <c r="C222" i="19"/>
  <c r="C223" i="19"/>
  <c r="C224" i="19"/>
  <c r="C225" i="19"/>
  <c r="C226" i="19"/>
  <c r="C227" i="19"/>
  <c r="C228" i="19"/>
  <c r="C229" i="19"/>
  <c r="C230" i="19"/>
  <c r="C231" i="19"/>
  <c r="C232" i="19"/>
  <c r="C233" i="19"/>
  <c r="C234" i="19"/>
  <c r="C235" i="19"/>
  <c r="C236" i="19"/>
  <c r="C237" i="19"/>
  <c r="C238" i="19"/>
  <c r="C239" i="19"/>
  <c r="C240" i="19"/>
  <c r="C241" i="19"/>
  <c r="C242" i="19"/>
  <c r="C243" i="19"/>
  <c r="C244" i="19"/>
  <c r="C245" i="19"/>
  <c r="C246" i="19"/>
  <c r="C247" i="19"/>
  <c r="C248" i="19"/>
  <c r="C249" i="19"/>
  <c r="C250" i="19"/>
  <c r="C251" i="19"/>
  <c r="C252" i="19"/>
  <c r="C253" i="19"/>
  <c r="C254" i="19"/>
  <c r="C255" i="19"/>
  <c r="C256" i="19"/>
  <c r="C257" i="19"/>
  <c r="C258" i="19"/>
  <c r="C259" i="19"/>
  <c r="C260" i="19"/>
  <c r="C261" i="19"/>
  <c r="C262" i="19"/>
  <c r="C263" i="19"/>
  <c r="C264" i="19"/>
  <c r="C265" i="19"/>
  <c r="C266" i="19"/>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84" i="18"/>
  <c r="C85" i="18"/>
  <c r="C86" i="18"/>
  <c r="C87" i="18"/>
  <c r="C88" i="18"/>
  <c r="C89" i="18"/>
  <c r="C90" i="18"/>
  <c r="C91" i="18"/>
  <c r="C92" i="18"/>
  <c r="C93" i="18"/>
  <c r="C94" i="18"/>
  <c r="C95" i="18"/>
  <c r="C96" i="18"/>
  <c r="C97" i="18"/>
  <c r="C98" i="18"/>
  <c r="C99" i="18"/>
  <c r="C100" i="18"/>
  <c r="C101" i="18"/>
  <c r="C102" i="18"/>
  <c r="C103" i="18"/>
  <c r="C104" i="18"/>
  <c r="C105" i="18"/>
  <c r="C106" i="18"/>
  <c r="C107" i="18"/>
  <c r="C108" i="18"/>
  <c r="C109" i="18"/>
  <c r="C110" i="18"/>
  <c r="C111" i="18"/>
  <c r="C112" i="18"/>
  <c r="C113" i="18"/>
  <c r="C114" i="18"/>
  <c r="C115" i="18"/>
  <c r="C116" i="18"/>
  <c r="C117" i="18"/>
  <c r="C118" i="18"/>
  <c r="C119" i="18"/>
  <c r="C120" i="18"/>
  <c r="C121" i="18"/>
  <c r="C122" i="18"/>
  <c r="C123" i="18"/>
  <c r="C124" i="18"/>
  <c r="C125" i="18"/>
  <c r="C126" i="18"/>
  <c r="C127" i="18"/>
  <c r="C128" i="18"/>
  <c r="C129" i="18"/>
  <c r="C130" i="18"/>
  <c r="C131" i="18"/>
  <c r="C132" i="18"/>
  <c r="C133" i="18"/>
  <c r="C134" i="18"/>
  <c r="C135" i="18"/>
  <c r="C136" i="18"/>
  <c r="C137" i="18"/>
  <c r="C138" i="18"/>
  <c r="C139" i="18"/>
  <c r="C140" i="18"/>
  <c r="C141" i="18"/>
  <c r="C142" i="18"/>
  <c r="C143" i="18"/>
  <c r="C144" i="18"/>
  <c r="C145" i="18"/>
  <c r="C146" i="18"/>
  <c r="C147" i="18"/>
  <c r="C148" i="18"/>
  <c r="C149" i="18"/>
  <c r="C150" i="18"/>
  <c r="C151" i="18"/>
  <c r="C152" i="18"/>
  <c r="C153" i="18"/>
  <c r="C154" i="18"/>
  <c r="C155" i="18"/>
  <c r="C156" i="18"/>
  <c r="C157" i="18"/>
  <c r="C158" i="18"/>
  <c r="C159" i="18"/>
  <c r="C160" i="18"/>
  <c r="C161" i="18"/>
  <c r="C162" i="18"/>
  <c r="C163" i="18"/>
  <c r="C164" i="18"/>
  <c r="C165" i="18"/>
  <c r="C166" i="18"/>
  <c r="C167" i="18"/>
  <c r="C168" i="18"/>
  <c r="C169" i="18"/>
  <c r="C170" i="18"/>
  <c r="C171" i="18"/>
  <c r="C172" i="18"/>
  <c r="C173" i="18"/>
  <c r="C174" i="18"/>
  <c r="C175" i="18"/>
  <c r="C176" i="18"/>
  <c r="C177" i="18"/>
  <c r="C178" i="18"/>
  <c r="C179" i="18"/>
  <c r="C180" i="18"/>
  <c r="C181" i="18"/>
  <c r="C182" i="18"/>
  <c r="C183" i="18"/>
  <c r="C184" i="18"/>
  <c r="C185" i="18"/>
  <c r="C186" i="18"/>
  <c r="C187" i="18"/>
  <c r="C188" i="18"/>
  <c r="C189" i="18"/>
  <c r="C190" i="18"/>
  <c r="C191" i="18"/>
  <c r="C192" i="18"/>
  <c r="C193" i="18"/>
  <c r="C194" i="18"/>
  <c r="C195" i="18"/>
  <c r="C196" i="18"/>
  <c r="C197" i="18"/>
  <c r="C198" i="18"/>
  <c r="C199" i="18"/>
  <c r="C200" i="18"/>
  <c r="C201" i="18"/>
  <c r="C202" i="18"/>
  <c r="C203" i="18"/>
  <c r="C204" i="18"/>
  <c r="C205" i="18"/>
  <c r="C206" i="18"/>
  <c r="C207" i="18"/>
  <c r="C208" i="18"/>
  <c r="C209" i="18"/>
  <c r="C210" i="18"/>
  <c r="C211" i="18"/>
  <c r="C212" i="18"/>
  <c r="C213" i="18"/>
  <c r="C214" i="18"/>
  <c r="C215" i="18"/>
  <c r="C216" i="18"/>
  <c r="C217" i="18"/>
  <c r="C218" i="18"/>
  <c r="C219" i="18"/>
  <c r="C220" i="18"/>
  <c r="C221" i="18"/>
  <c r="C222" i="18"/>
  <c r="C223" i="18"/>
  <c r="C224" i="18"/>
  <c r="C225" i="18"/>
  <c r="C226" i="18"/>
  <c r="C227" i="18"/>
  <c r="C228" i="18"/>
  <c r="C229" i="18"/>
  <c r="C230" i="18"/>
  <c r="C231" i="18"/>
  <c r="C232" i="18"/>
  <c r="C233" i="18"/>
  <c r="C234" i="18"/>
  <c r="C235" i="18"/>
  <c r="C236" i="18"/>
  <c r="C237" i="18"/>
  <c r="C238" i="18"/>
  <c r="C239" i="18"/>
  <c r="C240" i="18"/>
  <c r="C241" i="18"/>
  <c r="C242" i="18"/>
  <c r="C243" i="18"/>
  <c r="C244" i="18"/>
  <c r="C245" i="18"/>
  <c r="C246" i="18"/>
  <c r="C247" i="18"/>
  <c r="C248" i="18"/>
  <c r="C249" i="18"/>
  <c r="C250" i="18"/>
  <c r="C251" i="18"/>
  <c r="C252" i="18"/>
  <c r="C253" i="18"/>
  <c r="C254" i="18"/>
  <c r="C255" i="18"/>
  <c r="C256" i="18"/>
  <c r="C257" i="18"/>
  <c r="C258" i="18"/>
  <c r="C259" i="18"/>
  <c r="C260" i="18"/>
  <c r="C261" i="18"/>
  <c r="C262" i="18"/>
  <c r="C263" i="18"/>
  <c r="C264" i="18"/>
  <c r="C265" i="18"/>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8" i="14"/>
  <c r="C9" i="14"/>
  <c r="C10"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80" i="14"/>
  <c r="C81" i="14"/>
  <c r="C82" i="14"/>
  <c r="C83" i="14"/>
  <c r="C84" i="14"/>
  <c r="C85" i="14"/>
  <c r="C86" i="14"/>
  <c r="C87" i="14"/>
  <c r="C88" i="14"/>
  <c r="C89" i="14"/>
  <c r="C90" i="14"/>
  <c r="C91" i="14"/>
  <c r="C92" i="14"/>
  <c r="C93" i="14"/>
  <c r="C94" i="14"/>
  <c r="C95" i="14"/>
  <c r="C96" i="14"/>
  <c r="C97" i="14"/>
  <c r="C98" i="14"/>
  <c r="C99" i="14"/>
  <c r="C100" i="14"/>
  <c r="C101" i="14"/>
  <c r="C102" i="14"/>
  <c r="C103" i="14"/>
  <c r="C104" i="14"/>
  <c r="C105" i="14"/>
  <c r="C106" i="14"/>
  <c r="C107" i="14"/>
  <c r="C108" i="14"/>
  <c r="C109" i="14"/>
  <c r="C110" i="14"/>
  <c r="C111" i="14"/>
  <c r="C112" i="14"/>
  <c r="C113" i="14"/>
  <c r="C114" i="14"/>
  <c r="C115" i="14"/>
  <c r="C116" i="14"/>
  <c r="C117" i="14"/>
  <c r="C118" i="14"/>
  <c r="C119" i="14"/>
  <c r="C120" i="14"/>
  <c r="C121" i="14"/>
  <c r="C122" i="14"/>
  <c r="C123" i="14"/>
  <c r="C124" i="14"/>
  <c r="C125" i="14"/>
  <c r="C126" i="14"/>
  <c r="C127" i="14"/>
  <c r="C128" i="14"/>
  <c r="C129" i="14"/>
  <c r="C130" i="14"/>
  <c r="C131" i="14"/>
  <c r="C132" i="14"/>
  <c r="C133" i="14"/>
  <c r="C134" i="14"/>
  <c r="C135" i="14"/>
  <c r="C136" i="14"/>
  <c r="C137" i="14"/>
  <c r="C138" i="14"/>
  <c r="C139" i="14"/>
  <c r="C140" i="14"/>
  <c r="C141" i="14"/>
  <c r="C142" i="14"/>
  <c r="C143" i="14"/>
  <c r="C144" i="14"/>
  <c r="C145" i="14"/>
  <c r="C146" i="14"/>
  <c r="C147" i="14"/>
  <c r="C148" i="14"/>
  <c r="C149" i="14"/>
  <c r="C150" i="14"/>
  <c r="C151" i="14"/>
  <c r="C152" i="14"/>
  <c r="C153" i="14"/>
  <c r="C154" i="14"/>
  <c r="C155" i="14"/>
  <c r="C156" i="14"/>
  <c r="C157" i="14"/>
  <c r="C158" i="14"/>
  <c r="C159" i="14"/>
  <c r="C160" i="14"/>
  <c r="C161" i="14"/>
  <c r="C162" i="14"/>
  <c r="C163" i="14"/>
  <c r="C164" i="14"/>
  <c r="C165" i="14"/>
  <c r="C166" i="14"/>
  <c r="C167" i="14"/>
  <c r="C168" i="14"/>
  <c r="C169" i="14"/>
  <c r="C170" i="14"/>
  <c r="C171" i="14"/>
  <c r="C172" i="14"/>
  <c r="C173" i="14"/>
  <c r="C174" i="14"/>
  <c r="C175" i="14"/>
  <c r="C176" i="14"/>
  <c r="C177" i="14"/>
  <c r="C178" i="14"/>
  <c r="C179" i="14"/>
  <c r="C180" i="14"/>
  <c r="C181" i="14"/>
  <c r="C182" i="14"/>
  <c r="C183" i="14"/>
  <c r="C184" i="14"/>
  <c r="C185" i="14"/>
  <c r="C186" i="14"/>
  <c r="C187" i="14"/>
  <c r="C188" i="14"/>
  <c r="C189" i="14"/>
  <c r="C190" i="14"/>
  <c r="C191" i="14"/>
  <c r="C192" i="14"/>
  <c r="C193" i="14"/>
  <c r="C194" i="14"/>
  <c r="C195" i="14"/>
  <c r="C196" i="14"/>
  <c r="C197" i="14"/>
  <c r="C198" i="14"/>
  <c r="C199" i="14"/>
  <c r="C200" i="14"/>
  <c r="C201" i="14"/>
  <c r="C202" i="14"/>
  <c r="C203" i="14"/>
  <c r="C204" i="14"/>
  <c r="C205" i="14"/>
  <c r="C206" i="14"/>
  <c r="C207" i="14"/>
  <c r="C208" i="14"/>
  <c r="C209" i="14"/>
  <c r="C210" i="14"/>
  <c r="C211" i="14"/>
  <c r="C212" i="14"/>
  <c r="C213" i="14"/>
  <c r="C214" i="14"/>
  <c r="C215" i="14"/>
  <c r="C216" i="14"/>
  <c r="C217" i="14"/>
  <c r="C218" i="14"/>
  <c r="C219" i="14"/>
  <c r="C220" i="14"/>
  <c r="C221" i="14"/>
  <c r="C222" i="14"/>
  <c r="C223" i="14"/>
  <c r="C224" i="14"/>
  <c r="C225" i="14"/>
  <c r="C226" i="14"/>
  <c r="C227" i="14"/>
  <c r="C228" i="14"/>
  <c r="C229" i="14"/>
  <c r="C230" i="14"/>
  <c r="C231" i="14"/>
  <c r="C232" i="14"/>
  <c r="C233" i="14"/>
  <c r="C234" i="14"/>
  <c r="C235" i="14"/>
  <c r="C236" i="14"/>
  <c r="C237" i="14"/>
  <c r="C238" i="14"/>
  <c r="C239" i="14"/>
  <c r="C240" i="14"/>
  <c r="C241" i="14"/>
  <c r="C242" i="14"/>
  <c r="C243" i="14"/>
  <c r="C244" i="14"/>
  <c r="C245" i="14"/>
  <c r="C246" i="14"/>
  <c r="C247" i="14"/>
  <c r="C248" i="14"/>
  <c r="C249" i="14"/>
  <c r="C250" i="14"/>
  <c r="C251" i="14"/>
  <c r="C252" i="14"/>
  <c r="C253" i="14"/>
  <c r="C254" i="14"/>
  <c r="C255" i="14"/>
  <c r="C256" i="14"/>
  <c r="C257" i="14"/>
  <c r="C258" i="14"/>
  <c r="C259" i="14"/>
  <c r="C260" i="14"/>
  <c r="C261" i="14"/>
  <c r="C262" i="14"/>
  <c r="C263" i="14"/>
  <c r="C264" i="14"/>
  <c r="C265" i="14"/>
  <c r="E3" i="19"/>
  <c r="D3" i="19"/>
  <c r="E3" i="20"/>
  <c r="D3" i="20"/>
  <c r="E3" i="21"/>
  <c r="D3" i="21"/>
  <c r="E3" i="18"/>
  <c r="D3" i="18"/>
  <c r="E3" i="16"/>
  <c r="D3" i="16"/>
  <c r="E3" i="14"/>
  <c r="D3" i="14"/>
  <c r="C5" i="21"/>
  <c r="C5" i="20"/>
  <c r="C5" i="19"/>
  <c r="C5" i="18"/>
  <c r="C5" i="16"/>
  <c r="C5" i="14"/>
</calcChain>
</file>

<file path=xl/sharedStrings.xml><?xml version="1.0" encoding="utf-8"?>
<sst xmlns="http://schemas.openxmlformats.org/spreadsheetml/2006/main" count="74" uniqueCount="26">
  <si>
    <t>BRENT CRUDE OIL</t>
  </si>
  <si>
    <t>Inputs</t>
  </si>
  <si>
    <t>Symbol</t>
  </si>
  <si>
    <t>Instructions</t>
  </si>
  <si>
    <t>%BRN 1!-ICE</t>
  </si>
  <si>
    <t>%UHU 1!-ICE</t>
  </si>
  <si>
    <t>Last</t>
  </si>
  <si>
    <t>NY HARBOR RBOB GASOLINE BLEND</t>
  </si>
  <si>
    <t>%UHO 1!-ICE</t>
  </si>
  <si>
    <t>HEATING OIL</t>
  </si>
  <si>
    <t>%WBS 1!-ICE</t>
  </si>
  <si>
    <t>LIGHT CRUDE OIL-WTI</t>
  </si>
  <si>
    <t>EUR A0-FX</t>
  </si>
  <si>
    <t>US DOLLAR/EURO</t>
  </si>
  <si>
    <t>$SPX</t>
  </si>
  <si>
    <t>S &amp; P 500 INDEX</t>
  </si>
  <si>
    <t>Chart 1</t>
  </si>
  <si>
    <t>Chart 2</t>
  </si>
  <si>
    <t>Chart 3</t>
  </si>
  <si>
    <t>Prepared by Vicky Cho</t>
  </si>
  <si>
    <t>Select the Symbols you would like to see graphed.  
When the selection is complete, click on the "Refresh" button, or "Refresh Workbook" selection, from within the ICE Excel Add In Ribbon.
The Function can also be modified directly on the Data tabs.</t>
  </si>
  <si>
    <t>CRUDE OVERVIEW TEMPLATE</t>
  </si>
  <si>
    <t>Chart 4</t>
  </si>
  <si>
    <t>Chart 5</t>
  </si>
  <si>
    <t>Chart 6</t>
  </si>
  <si>
    <t>%BRN 2!-ICE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</si>
</sst>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x14ac:knownFonts="1">
    <font>
      <sz val="12"/>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u/>
      <sz val="12"/>
      <color theme="10"/>
      <name val="Arial"/>
      <family val="2"/>
      <scheme val="minor"/>
    </font>
    <font>
      <u/>
      <sz val="12"/>
      <color theme="11"/>
      <name val="Arial"/>
      <family val="2"/>
      <scheme val="minor"/>
    </font>
    <font>
      <b/>
      <sz val="12"/>
      <color theme="0"/>
      <name val="Arial"/>
      <family val="2"/>
      <scheme val="minor"/>
    </font>
    <font>
      <b/>
      <sz val="24"/>
      <color theme="3"/>
      <name val="Arial"/>
      <family val="2"/>
      <scheme val="minor"/>
    </font>
    <font>
      <sz val="10"/>
      <color theme="1"/>
      <name val="Arial"/>
      <family val="2"/>
      <scheme val="minor"/>
    </font>
    <font>
      <sz val="8"/>
      <name val="Arial"/>
      <family val="2"/>
      <scheme val="minor"/>
    </font>
    <font>
      <b/>
      <sz val="11"/>
      <color theme="1"/>
      <name val="Arial"/>
      <family val="2"/>
      <scheme val="minor"/>
    </font>
    <font>
      <sz val="11"/>
      <color theme="1"/>
      <name val="Arial"/>
      <family val="2"/>
      <scheme val="minor"/>
    </font>
    <font>
      <sz val="11"/>
      <color theme="0"/>
      <name val="Arial"/>
      <family val="2"/>
      <scheme val="minor"/>
    </font>
    <font>
      <b/>
      <sz val="11"/>
      <color theme="0"/>
      <name val="Arial"/>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414445"/>
        <bgColor indexed="64"/>
      </patternFill>
    </fill>
  </fills>
  <borders count="14">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theme="2"/>
      </bottom>
      <diagonal/>
    </border>
    <border>
      <left/>
      <right/>
      <top style="thin">
        <color theme="2"/>
      </top>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1" fillId="0" borderId="0"/>
  </cellStyleXfs>
  <cellXfs count="53">
    <xf numFmtId="0" fontId="0" fillId="0" borderId="0" xfId="0"/>
    <xf numFmtId="0" fontId="10" fillId="0" borderId="0" xfId="0" applyFont="1" applyAlignment="1"/>
    <xf numFmtId="0" fontId="11" fillId="0" borderId="0" xfId="0" applyNumberFormat="1" applyFont="1"/>
    <xf numFmtId="0" fontId="11" fillId="0" borderId="0" xfId="0" applyFont="1"/>
    <xf numFmtId="14" fontId="11" fillId="0" borderId="0" xfId="0" applyNumberFormat="1" applyFont="1"/>
    <xf numFmtId="164" fontId="11" fillId="0" borderId="0" xfId="0" applyNumberFormat="1" applyFont="1"/>
    <xf numFmtId="0" fontId="11" fillId="0" borderId="0" xfId="0" applyFont="1" applyAlignment="1"/>
    <xf numFmtId="0" fontId="10" fillId="0" borderId="0" xfId="0" applyNumberFormat="1" applyFont="1"/>
    <xf numFmtId="0" fontId="10" fillId="0" borderId="0" xfId="0" applyFont="1"/>
    <xf numFmtId="0" fontId="11" fillId="2" borderId="0" xfId="5" applyFill="1"/>
    <xf numFmtId="0" fontId="11" fillId="0" borderId="0" xfId="5"/>
    <xf numFmtId="0" fontId="0" fillId="3" borderId="0" xfId="0" applyFill="1"/>
    <xf numFmtId="0" fontId="7" fillId="3" borderId="0" xfId="0" applyFont="1" applyFill="1"/>
    <xf numFmtId="0" fontId="8" fillId="3" borderId="0" xfId="0" applyFont="1" applyFill="1" applyAlignment="1">
      <alignment horizontal="left"/>
    </xf>
    <xf numFmtId="14" fontId="8" fillId="3" borderId="0" xfId="0" applyNumberFormat="1" applyFont="1" applyFill="1" applyAlignment="1">
      <alignment horizontal="left"/>
    </xf>
    <xf numFmtId="0" fontId="10" fillId="0" borderId="0" xfId="0" applyFont="1" applyAlignment="1">
      <alignment horizontal="center"/>
    </xf>
    <xf numFmtId="0" fontId="3" fillId="0" borderId="0" xfId="0" applyFont="1"/>
    <xf numFmtId="0" fontId="3" fillId="0" borderId="0" xfId="0" applyFont="1" applyAlignment="1"/>
    <xf numFmtId="0" fontId="2" fillId="0" borderId="0" xfId="0" applyNumberFormat="1" applyFont="1"/>
    <xf numFmtId="0" fontId="10" fillId="0" borderId="0" xfId="0" applyNumberFormat="1" applyFont="1" applyAlignment="1">
      <alignment horizontal="center"/>
    </xf>
    <xf numFmtId="164" fontId="10" fillId="0" borderId="0" xfId="0" applyNumberFormat="1" applyFont="1"/>
    <xf numFmtId="164" fontId="3" fillId="0" borderId="0" xfId="0" applyNumberFormat="1" applyFont="1"/>
    <xf numFmtId="0" fontId="10" fillId="0" borderId="0" xfId="0" applyNumberFormat="1" applyFont="1" applyAlignment="1"/>
    <xf numFmtId="0" fontId="10" fillId="0" borderId="0" xfId="0" applyFont="1" applyAlignment="1">
      <alignment horizontal="center"/>
    </xf>
    <xf numFmtId="14" fontId="1" fillId="0" borderId="0" xfId="0" applyNumberFormat="1" applyFont="1" applyAlignment="1">
      <alignment vertical="center"/>
    </xf>
    <xf numFmtId="0" fontId="1" fillId="0" borderId="0" xfId="0" applyFont="1" applyAlignment="1">
      <alignment vertical="center"/>
    </xf>
    <xf numFmtId="164" fontId="0" fillId="0" borderId="0" xfId="0" applyNumberFormat="1"/>
    <xf numFmtId="0" fontId="1" fillId="0" borderId="0" xfId="0" applyFont="1"/>
    <xf numFmtId="164" fontId="1" fillId="0" borderId="0" xfId="0" applyNumberFormat="1" applyFont="1"/>
    <xf numFmtId="0" fontId="1" fillId="3" borderId="3" xfId="5" applyFont="1" applyFill="1" applyBorder="1" applyAlignment="1">
      <alignment horizontal="center"/>
    </xf>
    <xf numFmtId="0" fontId="11" fillId="3" borderId="3" xfId="5" applyFill="1" applyBorder="1" applyAlignment="1">
      <alignment horizontal="center"/>
    </xf>
    <xf numFmtId="0" fontId="11" fillId="3" borderId="4" xfId="5" applyFill="1" applyBorder="1" applyAlignment="1">
      <alignment horizontal="center"/>
    </xf>
    <xf numFmtId="0" fontId="11" fillId="3" borderId="5" xfId="5" applyFill="1" applyBorder="1" applyAlignment="1">
      <alignment horizontal="center"/>
    </xf>
    <xf numFmtId="0" fontId="2" fillId="3" borderId="3" xfId="5" applyFont="1" applyFill="1" applyBorder="1" applyAlignment="1">
      <alignment horizontal="center"/>
    </xf>
    <xf numFmtId="0" fontId="1" fillId="3" borderId="6" xfId="5" applyFont="1" applyFill="1" applyBorder="1" applyAlignment="1">
      <alignment horizontal="center" vertical="center" wrapText="1"/>
    </xf>
    <xf numFmtId="0" fontId="2" fillId="3" borderId="2" xfId="5" applyFont="1" applyFill="1" applyBorder="1" applyAlignment="1">
      <alignment horizontal="center" vertical="center" wrapText="1"/>
    </xf>
    <xf numFmtId="0" fontId="2" fillId="3" borderId="7" xfId="5" applyFont="1" applyFill="1" applyBorder="1" applyAlignment="1">
      <alignment horizontal="center" vertical="center" wrapText="1"/>
    </xf>
    <xf numFmtId="0" fontId="2" fillId="3" borderId="8" xfId="5" applyFont="1" applyFill="1" applyBorder="1" applyAlignment="1">
      <alignment horizontal="center" vertical="center" wrapText="1"/>
    </xf>
    <xf numFmtId="0" fontId="2" fillId="3" borderId="0" xfId="5" applyFont="1" applyFill="1" applyBorder="1" applyAlignment="1">
      <alignment horizontal="center" vertical="center" wrapText="1"/>
    </xf>
    <xf numFmtId="0" fontId="2" fillId="3" borderId="9" xfId="5" applyFont="1" applyFill="1" applyBorder="1" applyAlignment="1">
      <alignment horizontal="center" vertical="center" wrapText="1"/>
    </xf>
    <xf numFmtId="0" fontId="2" fillId="3" borderId="10" xfId="5" applyFont="1" applyFill="1" applyBorder="1" applyAlignment="1">
      <alignment horizontal="center" vertical="center" wrapText="1"/>
    </xf>
    <xf numFmtId="0" fontId="2" fillId="3" borderId="1" xfId="5" applyFont="1" applyFill="1" applyBorder="1" applyAlignment="1">
      <alignment horizontal="center" vertical="center" wrapText="1"/>
    </xf>
    <xf numFmtId="0" fontId="2" fillId="3" borderId="11" xfId="5" applyFont="1" applyFill="1" applyBorder="1" applyAlignment="1">
      <alignment horizontal="center" vertical="center" wrapText="1"/>
    </xf>
    <xf numFmtId="0" fontId="2" fillId="3" borderId="4" xfId="5" applyFont="1" applyFill="1" applyBorder="1" applyAlignment="1">
      <alignment horizontal="center"/>
    </xf>
    <xf numFmtId="0" fontId="2" fillId="3" borderId="5" xfId="5" applyFont="1" applyFill="1" applyBorder="1" applyAlignment="1">
      <alignment horizontal="center"/>
    </xf>
    <xf numFmtId="0" fontId="10" fillId="0" borderId="0" xfId="0" applyFont="1" applyAlignment="1">
      <alignment horizontal="center"/>
    </xf>
    <xf numFmtId="0" fontId="11" fillId="4" borderId="0" xfId="5" applyFill="1"/>
    <xf numFmtId="0" fontId="6" fillId="4" borderId="12" xfId="5" applyFont="1" applyFill="1" applyBorder="1" applyAlignment="1">
      <alignment horizontal="center"/>
    </xf>
    <xf numFmtId="0" fontId="12" fillId="4" borderId="13" xfId="5" applyFont="1" applyFill="1" applyBorder="1" applyAlignment="1">
      <alignment horizontal="center"/>
    </xf>
    <xf numFmtId="0" fontId="12" fillId="4" borderId="0" xfId="5" applyFont="1" applyFill="1"/>
    <xf numFmtId="0" fontId="12" fillId="4" borderId="0" xfId="5" applyFont="1" applyFill="1" applyBorder="1" applyAlignment="1">
      <alignment horizontal="center"/>
    </xf>
    <xf numFmtId="0" fontId="13" fillId="4" borderId="1" xfId="5" applyFont="1" applyFill="1" applyBorder="1" applyAlignment="1">
      <alignment horizontal="center"/>
    </xf>
    <xf numFmtId="0" fontId="12" fillId="4" borderId="0" xfId="5" applyFont="1" applyFill="1" applyBorder="1" applyAlignment="1"/>
  </cellXfs>
  <cellStyles count="6">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5" xr:uid="{00000000-0005-0000-0000-000005000000}"/>
  </cellStyles>
  <dxfs count="0"/>
  <tableStyles count="0" defaultTableStyle="TableStyleMedium9" defaultPivotStyle="PivotStyleMedium4"/>
  <colors>
    <mruColors>
      <color rgb="FF414445"/>
      <color rgb="FF0039A6"/>
      <color rgb="FF81D548"/>
      <color rgb="FFE3F4FA"/>
      <color rgb="FFC7E8F5"/>
      <color rgb="FFAADDF0"/>
      <color rgb="FF8ED2EB"/>
      <color rgb="FF72C7E7"/>
      <color rgb="FFA2A4A3"/>
      <color rgb="FFCDD8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Chart 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 1'!$D$5:$D$7</c:f>
              <c:strCache>
                <c:ptCount val="3"/>
                <c:pt idx="0">
                  <c:v>%BRN 2!-ICE</c:v>
                </c:pt>
                <c:pt idx="1">
                  <c:v>Last</c:v>
                </c:pt>
                <c:pt idx="2">
                  <c:v>BRENT CRUDE OIL</c:v>
                </c:pt>
              </c:strCache>
            </c:strRef>
          </c:tx>
          <c:spPr>
            <a:ln w="28575" cap="rnd">
              <a:solidFill>
                <a:schemeClr val="accent1"/>
              </a:solidFill>
              <a:round/>
            </a:ln>
            <a:effectLst/>
          </c:spPr>
          <c:marker>
            <c:symbol val="none"/>
          </c:marker>
          <c:cat>
            <c:numRef>
              <c:f>'Chart 1'!$C$8:$C$265</c:f>
              <c:numCache>
                <c:formatCode>mm/dd/yyyy</c:formatCode>
                <c:ptCount val="258"/>
                <c:pt idx="0">
                  <c:v>43854</c:v>
                </c:pt>
                <c:pt idx="1">
                  <c:v>43853</c:v>
                </c:pt>
                <c:pt idx="2">
                  <c:v>43852</c:v>
                </c:pt>
                <c:pt idx="3">
                  <c:v>43851</c:v>
                </c:pt>
                <c:pt idx="4">
                  <c:v>43850</c:v>
                </c:pt>
                <c:pt idx="5">
                  <c:v>43847</c:v>
                </c:pt>
                <c:pt idx="6">
                  <c:v>43846</c:v>
                </c:pt>
                <c:pt idx="7">
                  <c:v>43845</c:v>
                </c:pt>
                <c:pt idx="8">
                  <c:v>43844</c:v>
                </c:pt>
                <c:pt idx="9">
                  <c:v>43843</c:v>
                </c:pt>
                <c:pt idx="10">
                  <c:v>43840</c:v>
                </c:pt>
                <c:pt idx="11">
                  <c:v>43839</c:v>
                </c:pt>
                <c:pt idx="12">
                  <c:v>43838</c:v>
                </c:pt>
                <c:pt idx="13">
                  <c:v>43837</c:v>
                </c:pt>
                <c:pt idx="14">
                  <c:v>43836</c:v>
                </c:pt>
                <c:pt idx="15">
                  <c:v>43833</c:v>
                </c:pt>
                <c:pt idx="16">
                  <c:v>43832</c:v>
                </c:pt>
                <c:pt idx="17">
                  <c:v>43830</c:v>
                </c:pt>
                <c:pt idx="18">
                  <c:v>43829</c:v>
                </c:pt>
                <c:pt idx="19">
                  <c:v>43826</c:v>
                </c:pt>
                <c:pt idx="20">
                  <c:v>43825</c:v>
                </c:pt>
                <c:pt idx="21">
                  <c:v>43823</c:v>
                </c:pt>
                <c:pt idx="22">
                  <c:v>43822</c:v>
                </c:pt>
                <c:pt idx="23">
                  <c:v>43819</c:v>
                </c:pt>
                <c:pt idx="24">
                  <c:v>43818</c:v>
                </c:pt>
                <c:pt idx="25">
                  <c:v>43817</c:v>
                </c:pt>
                <c:pt idx="26">
                  <c:v>43816</c:v>
                </c:pt>
                <c:pt idx="27">
                  <c:v>43815</c:v>
                </c:pt>
                <c:pt idx="28">
                  <c:v>43812</c:v>
                </c:pt>
                <c:pt idx="29">
                  <c:v>43811</c:v>
                </c:pt>
                <c:pt idx="30">
                  <c:v>43810</c:v>
                </c:pt>
                <c:pt idx="31">
                  <c:v>43809</c:v>
                </c:pt>
                <c:pt idx="32">
                  <c:v>43808</c:v>
                </c:pt>
                <c:pt idx="33">
                  <c:v>43805</c:v>
                </c:pt>
                <c:pt idx="34">
                  <c:v>43804</c:v>
                </c:pt>
                <c:pt idx="35">
                  <c:v>43803</c:v>
                </c:pt>
                <c:pt idx="36">
                  <c:v>43802</c:v>
                </c:pt>
                <c:pt idx="37">
                  <c:v>43801</c:v>
                </c:pt>
                <c:pt idx="38">
                  <c:v>43798</c:v>
                </c:pt>
                <c:pt idx="39">
                  <c:v>43796</c:v>
                </c:pt>
                <c:pt idx="40">
                  <c:v>43795</c:v>
                </c:pt>
                <c:pt idx="41">
                  <c:v>43794</c:v>
                </c:pt>
                <c:pt idx="42">
                  <c:v>43791</c:v>
                </c:pt>
                <c:pt idx="43">
                  <c:v>43790</c:v>
                </c:pt>
                <c:pt idx="44">
                  <c:v>43789</c:v>
                </c:pt>
                <c:pt idx="45">
                  <c:v>43788</c:v>
                </c:pt>
                <c:pt idx="46">
                  <c:v>43787</c:v>
                </c:pt>
                <c:pt idx="47">
                  <c:v>43784</c:v>
                </c:pt>
                <c:pt idx="48">
                  <c:v>43783</c:v>
                </c:pt>
                <c:pt idx="49">
                  <c:v>43782</c:v>
                </c:pt>
                <c:pt idx="50">
                  <c:v>43781</c:v>
                </c:pt>
                <c:pt idx="51">
                  <c:v>43780</c:v>
                </c:pt>
                <c:pt idx="52">
                  <c:v>43777</c:v>
                </c:pt>
                <c:pt idx="53">
                  <c:v>43776</c:v>
                </c:pt>
                <c:pt idx="54">
                  <c:v>43775</c:v>
                </c:pt>
                <c:pt idx="55">
                  <c:v>43774</c:v>
                </c:pt>
                <c:pt idx="56">
                  <c:v>43773</c:v>
                </c:pt>
                <c:pt idx="57">
                  <c:v>43770</c:v>
                </c:pt>
                <c:pt idx="58">
                  <c:v>43769</c:v>
                </c:pt>
                <c:pt idx="59">
                  <c:v>43768</c:v>
                </c:pt>
                <c:pt idx="60">
                  <c:v>43767</c:v>
                </c:pt>
                <c:pt idx="61">
                  <c:v>43766</c:v>
                </c:pt>
                <c:pt idx="62">
                  <c:v>43763</c:v>
                </c:pt>
                <c:pt idx="63">
                  <c:v>43762</c:v>
                </c:pt>
                <c:pt idx="64">
                  <c:v>43761</c:v>
                </c:pt>
                <c:pt idx="65">
                  <c:v>43760</c:v>
                </c:pt>
                <c:pt idx="66">
                  <c:v>43759</c:v>
                </c:pt>
                <c:pt idx="67">
                  <c:v>43756</c:v>
                </c:pt>
                <c:pt idx="68">
                  <c:v>43755</c:v>
                </c:pt>
                <c:pt idx="69">
                  <c:v>43754</c:v>
                </c:pt>
                <c:pt idx="70">
                  <c:v>43753</c:v>
                </c:pt>
                <c:pt idx="71">
                  <c:v>43752</c:v>
                </c:pt>
                <c:pt idx="72">
                  <c:v>43749</c:v>
                </c:pt>
                <c:pt idx="73">
                  <c:v>43748</c:v>
                </c:pt>
                <c:pt idx="74">
                  <c:v>43747</c:v>
                </c:pt>
                <c:pt idx="75">
                  <c:v>43746</c:v>
                </c:pt>
                <c:pt idx="76">
                  <c:v>43745</c:v>
                </c:pt>
                <c:pt idx="77">
                  <c:v>43742</c:v>
                </c:pt>
                <c:pt idx="78">
                  <c:v>43741</c:v>
                </c:pt>
                <c:pt idx="79">
                  <c:v>43740</c:v>
                </c:pt>
                <c:pt idx="80">
                  <c:v>43739</c:v>
                </c:pt>
                <c:pt idx="81">
                  <c:v>43738</c:v>
                </c:pt>
                <c:pt idx="82">
                  <c:v>43735</c:v>
                </c:pt>
                <c:pt idx="83">
                  <c:v>43734</c:v>
                </c:pt>
                <c:pt idx="84">
                  <c:v>43733</c:v>
                </c:pt>
                <c:pt idx="85">
                  <c:v>43732</c:v>
                </c:pt>
                <c:pt idx="86">
                  <c:v>43731</c:v>
                </c:pt>
                <c:pt idx="87">
                  <c:v>43728</c:v>
                </c:pt>
                <c:pt idx="88">
                  <c:v>43727</c:v>
                </c:pt>
                <c:pt idx="89">
                  <c:v>43726</c:v>
                </c:pt>
                <c:pt idx="90">
                  <c:v>43725</c:v>
                </c:pt>
                <c:pt idx="91">
                  <c:v>43724</c:v>
                </c:pt>
                <c:pt idx="92">
                  <c:v>43721</c:v>
                </c:pt>
                <c:pt idx="93">
                  <c:v>43720</c:v>
                </c:pt>
                <c:pt idx="94">
                  <c:v>43719</c:v>
                </c:pt>
                <c:pt idx="95">
                  <c:v>43718</c:v>
                </c:pt>
                <c:pt idx="96">
                  <c:v>43717</c:v>
                </c:pt>
                <c:pt idx="97">
                  <c:v>43714</c:v>
                </c:pt>
                <c:pt idx="98">
                  <c:v>43713</c:v>
                </c:pt>
                <c:pt idx="99">
                  <c:v>43712</c:v>
                </c:pt>
                <c:pt idx="100">
                  <c:v>43711</c:v>
                </c:pt>
                <c:pt idx="101">
                  <c:v>43710</c:v>
                </c:pt>
                <c:pt idx="102">
                  <c:v>43707</c:v>
                </c:pt>
                <c:pt idx="103">
                  <c:v>43706</c:v>
                </c:pt>
                <c:pt idx="104">
                  <c:v>43705</c:v>
                </c:pt>
                <c:pt idx="105">
                  <c:v>43704</c:v>
                </c:pt>
                <c:pt idx="106">
                  <c:v>43703</c:v>
                </c:pt>
                <c:pt idx="107">
                  <c:v>43700</c:v>
                </c:pt>
                <c:pt idx="108">
                  <c:v>43699</c:v>
                </c:pt>
                <c:pt idx="109">
                  <c:v>43698</c:v>
                </c:pt>
                <c:pt idx="110">
                  <c:v>43697</c:v>
                </c:pt>
                <c:pt idx="111">
                  <c:v>43696</c:v>
                </c:pt>
                <c:pt idx="112">
                  <c:v>43693</c:v>
                </c:pt>
                <c:pt idx="113">
                  <c:v>43692</c:v>
                </c:pt>
                <c:pt idx="114">
                  <c:v>43691</c:v>
                </c:pt>
                <c:pt idx="115">
                  <c:v>43690</c:v>
                </c:pt>
                <c:pt idx="116">
                  <c:v>43689</c:v>
                </c:pt>
                <c:pt idx="117">
                  <c:v>43686</c:v>
                </c:pt>
                <c:pt idx="118">
                  <c:v>43685</c:v>
                </c:pt>
                <c:pt idx="119">
                  <c:v>43684</c:v>
                </c:pt>
                <c:pt idx="120">
                  <c:v>43683</c:v>
                </c:pt>
                <c:pt idx="121">
                  <c:v>43682</c:v>
                </c:pt>
                <c:pt idx="122">
                  <c:v>43679</c:v>
                </c:pt>
                <c:pt idx="123">
                  <c:v>43678</c:v>
                </c:pt>
                <c:pt idx="124">
                  <c:v>43677</c:v>
                </c:pt>
                <c:pt idx="125">
                  <c:v>43676</c:v>
                </c:pt>
                <c:pt idx="126">
                  <c:v>43675</c:v>
                </c:pt>
                <c:pt idx="127">
                  <c:v>43672</c:v>
                </c:pt>
                <c:pt idx="128">
                  <c:v>43671</c:v>
                </c:pt>
                <c:pt idx="129">
                  <c:v>43670</c:v>
                </c:pt>
                <c:pt idx="130">
                  <c:v>43669</c:v>
                </c:pt>
                <c:pt idx="131">
                  <c:v>43668</c:v>
                </c:pt>
                <c:pt idx="132">
                  <c:v>43665</c:v>
                </c:pt>
                <c:pt idx="133">
                  <c:v>43664</c:v>
                </c:pt>
                <c:pt idx="134">
                  <c:v>43663</c:v>
                </c:pt>
                <c:pt idx="135">
                  <c:v>43662</c:v>
                </c:pt>
                <c:pt idx="136">
                  <c:v>43661</c:v>
                </c:pt>
                <c:pt idx="137">
                  <c:v>43658</c:v>
                </c:pt>
                <c:pt idx="138">
                  <c:v>43657</c:v>
                </c:pt>
                <c:pt idx="139">
                  <c:v>43656</c:v>
                </c:pt>
                <c:pt idx="140">
                  <c:v>43655</c:v>
                </c:pt>
                <c:pt idx="141">
                  <c:v>43654</c:v>
                </c:pt>
                <c:pt idx="142">
                  <c:v>43651</c:v>
                </c:pt>
                <c:pt idx="143">
                  <c:v>43650</c:v>
                </c:pt>
                <c:pt idx="144">
                  <c:v>43649</c:v>
                </c:pt>
                <c:pt idx="145">
                  <c:v>43648</c:v>
                </c:pt>
                <c:pt idx="146">
                  <c:v>43647</c:v>
                </c:pt>
                <c:pt idx="147">
                  <c:v>43644</c:v>
                </c:pt>
                <c:pt idx="148">
                  <c:v>43643</c:v>
                </c:pt>
                <c:pt idx="149">
                  <c:v>43642</c:v>
                </c:pt>
                <c:pt idx="150">
                  <c:v>43641</c:v>
                </c:pt>
                <c:pt idx="151">
                  <c:v>43640</c:v>
                </c:pt>
                <c:pt idx="152">
                  <c:v>43637</c:v>
                </c:pt>
                <c:pt idx="153">
                  <c:v>43636</c:v>
                </c:pt>
                <c:pt idx="154">
                  <c:v>43635</c:v>
                </c:pt>
                <c:pt idx="155">
                  <c:v>43634</c:v>
                </c:pt>
                <c:pt idx="156">
                  <c:v>43633</c:v>
                </c:pt>
                <c:pt idx="157">
                  <c:v>43630</c:v>
                </c:pt>
                <c:pt idx="158">
                  <c:v>43629</c:v>
                </c:pt>
                <c:pt idx="159">
                  <c:v>43628</c:v>
                </c:pt>
                <c:pt idx="160">
                  <c:v>43627</c:v>
                </c:pt>
                <c:pt idx="161">
                  <c:v>43626</c:v>
                </c:pt>
                <c:pt idx="162">
                  <c:v>43623</c:v>
                </c:pt>
                <c:pt idx="163">
                  <c:v>43622</c:v>
                </c:pt>
                <c:pt idx="164">
                  <c:v>43621</c:v>
                </c:pt>
                <c:pt idx="165">
                  <c:v>43620</c:v>
                </c:pt>
                <c:pt idx="166">
                  <c:v>43619</c:v>
                </c:pt>
                <c:pt idx="167">
                  <c:v>43616</c:v>
                </c:pt>
                <c:pt idx="168">
                  <c:v>43615</c:v>
                </c:pt>
                <c:pt idx="169">
                  <c:v>43614</c:v>
                </c:pt>
                <c:pt idx="170">
                  <c:v>43613</c:v>
                </c:pt>
                <c:pt idx="171">
                  <c:v>43612</c:v>
                </c:pt>
                <c:pt idx="172">
                  <c:v>43609</c:v>
                </c:pt>
                <c:pt idx="173">
                  <c:v>43608</c:v>
                </c:pt>
                <c:pt idx="174">
                  <c:v>43607</c:v>
                </c:pt>
                <c:pt idx="175">
                  <c:v>43606</c:v>
                </c:pt>
                <c:pt idx="176">
                  <c:v>43605</c:v>
                </c:pt>
                <c:pt idx="177">
                  <c:v>43602</c:v>
                </c:pt>
                <c:pt idx="178">
                  <c:v>43601</c:v>
                </c:pt>
                <c:pt idx="179">
                  <c:v>43600</c:v>
                </c:pt>
                <c:pt idx="180">
                  <c:v>43599</c:v>
                </c:pt>
                <c:pt idx="181">
                  <c:v>43598</c:v>
                </c:pt>
                <c:pt idx="182">
                  <c:v>43595</c:v>
                </c:pt>
                <c:pt idx="183">
                  <c:v>43594</c:v>
                </c:pt>
                <c:pt idx="184">
                  <c:v>43593</c:v>
                </c:pt>
                <c:pt idx="185">
                  <c:v>43592</c:v>
                </c:pt>
                <c:pt idx="186">
                  <c:v>43591</c:v>
                </c:pt>
                <c:pt idx="187">
                  <c:v>43588</c:v>
                </c:pt>
                <c:pt idx="188">
                  <c:v>43587</c:v>
                </c:pt>
                <c:pt idx="189">
                  <c:v>43586</c:v>
                </c:pt>
                <c:pt idx="190">
                  <c:v>43585</c:v>
                </c:pt>
                <c:pt idx="191">
                  <c:v>43584</c:v>
                </c:pt>
                <c:pt idx="192">
                  <c:v>43581</c:v>
                </c:pt>
                <c:pt idx="193">
                  <c:v>43580</c:v>
                </c:pt>
                <c:pt idx="194">
                  <c:v>43579</c:v>
                </c:pt>
                <c:pt idx="195">
                  <c:v>43578</c:v>
                </c:pt>
                <c:pt idx="196">
                  <c:v>43577</c:v>
                </c:pt>
                <c:pt idx="197">
                  <c:v>43573</c:v>
                </c:pt>
                <c:pt idx="198">
                  <c:v>43572</c:v>
                </c:pt>
                <c:pt idx="199">
                  <c:v>43571</c:v>
                </c:pt>
                <c:pt idx="200">
                  <c:v>43570</c:v>
                </c:pt>
                <c:pt idx="201">
                  <c:v>43567</c:v>
                </c:pt>
                <c:pt idx="202">
                  <c:v>43566</c:v>
                </c:pt>
                <c:pt idx="203">
                  <c:v>43565</c:v>
                </c:pt>
                <c:pt idx="204">
                  <c:v>43564</c:v>
                </c:pt>
                <c:pt idx="205">
                  <c:v>43563</c:v>
                </c:pt>
                <c:pt idx="206">
                  <c:v>43560</c:v>
                </c:pt>
                <c:pt idx="207">
                  <c:v>43559</c:v>
                </c:pt>
                <c:pt idx="208">
                  <c:v>43558</c:v>
                </c:pt>
                <c:pt idx="209">
                  <c:v>43557</c:v>
                </c:pt>
                <c:pt idx="210">
                  <c:v>43556</c:v>
                </c:pt>
                <c:pt idx="211">
                  <c:v>43553</c:v>
                </c:pt>
                <c:pt idx="212">
                  <c:v>43552</c:v>
                </c:pt>
                <c:pt idx="213">
                  <c:v>43551</c:v>
                </c:pt>
                <c:pt idx="214">
                  <c:v>43550</c:v>
                </c:pt>
                <c:pt idx="215">
                  <c:v>43549</c:v>
                </c:pt>
                <c:pt idx="216">
                  <c:v>43546</c:v>
                </c:pt>
                <c:pt idx="217">
                  <c:v>43545</c:v>
                </c:pt>
                <c:pt idx="218">
                  <c:v>43544</c:v>
                </c:pt>
                <c:pt idx="219">
                  <c:v>43543</c:v>
                </c:pt>
                <c:pt idx="220">
                  <c:v>43542</c:v>
                </c:pt>
                <c:pt idx="221">
                  <c:v>43539</c:v>
                </c:pt>
                <c:pt idx="222">
                  <c:v>43538</c:v>
                </c:pt>
                <c:pt idx="223">
                  <c:v>43537</c:v>
                </c:pt>
                <c:pt idx="224">
                  <c:v>43536</c:v>
                </c:pt>
                <c:pt idx="225">
                  <c:v>43535</c:v>
                </c:pt>
                <c:pt idx="226">
                  <c:v>43532</c:v>
                </c:pt>
                <c:pt idx="227">
                  <c:v>43531</c:v>
                </c:pt>
                <c:pt idx="228">
                  <c:v>43530</c:v>
                </c:pt>
                <c:pt idx="229">
                  <c:v>43529</c:v>
                </c:pt>
                <c:pt idx="230">
                  <c:v>43528</c:v>
                </c:pt>
                <c:pt idx="231">
                  <c:v>43525</c:v>
                </c:pt>
                <c:pt idx="232">
                  <c:v>43524</c:v>
                </c:pt>
                <c:pt idx="233">
                  <c:v>43523</c:v>
                </c:pt>
                <c:pt idx="234">
                  <c:v>43522</c:v>
                </c:pt>
                <c:pt idx="235">
                  <c:v>43521</c:v>
                </c:pt>
                <c:pt idx="236">
                  <c:v>43518</c:v>
                </c:pt>
                <c:pt idx="237">
                  <c:v>43517</c:v>
                </c:pt>
                <c:pt idx="238">
                  <c:v>43516</c:v>
                </c:pt>
                <c:pt idx="239">
                  <c:v>43515</c:v>
                </c:pt>
                <c:pt idx="240">
                  <c:v>43514</c:v>
                </c:pt>
                <c:pt idx="241">
                  <c:v>43511</c:v>
                </c:pt>
                <c:pt idx="242">
                  <c:v>43510</c:v>
                </c:pt>
                <c:pt idx="243">
                  <c:v>43509</c:v>
                </c:pt>
                <c:pt idx="244">
                  <c:v>43508</c:v>
                </c:pt>
                <c:pt idx="245">
                  <c:v>43507</c:v>
                </c:pt>
                <c:pt idx="246">
                  <c:v>43504</c:v>
                </c:pt>
                <c:pt idx="247">
                  <c:v>43503</c:v>
                </c:pt>
                <c:pt idx="248">
                  <c:v>43502</c:v>
                </c:pt>
                <c:pt idx="249">
                  <c:v>43501</c:v>
                </c:pt>
                <c:pt idx="250">
                  <c:v>43500</c:v>
                </c:pt>
                <c:pt idx="251">
                  <c:v>43497</c:v>
                </c:pt>
                <c:pt idx="252">
                  <c:v>43496</c:v>
                </c:pt>
                <c:pt idx="253">
                  <c:v>43495</c:v>
                </c:pt>
                <c:pt idx="254">
                  <c:v>43494</c:v>
                </c:pt>
                <c:pt idx="255">
                  <c:v>43493</c:v>
                </c:pt>
                <c:pt idx="256">
                  <c:v>43490</c:v>
                </c:pt>
                <c:pt idx="257">
                  <c:v>43489</c:v>
                </c:pt>
              </c:numCache>
            </c:numRef>
          </c:cat>
          <c:val>
            <c:numRef>
              <c:f>'Chart 1'!$D$8:$D$265</c:f>
              <c:numCache>
                <c:formatCode>General</c:formatCode>
                <c:ptCount val="258"/>
                <c:pt idx="0">
                  <c:v>59.9</c:v>
                </c:pt>
                <c:pt idx="1">
                  <c:v>61.28</c:v>
                </c:pt>
                <c:pt idx="2">
                  <c:v>62.45</c:v>
                </c:pt>
                <c:pt idx="3">
                  <c:v>63.83</c:v>
                </c:pt>
                <c:pt idx="4">
                  <c:v>64.34</c:v>
                </c:pt>
                <c:pt idx="5">
                  <c:v>64.03</c:v>
                </c:pt>
                <c:pt idx="6">
                  <c:v>63.81</c:v>
                </c:pt>
                <c:pt idx="7">
                  <c:v>63.21</c:v>
                </c:pt>
                <c:pt idx="8">
                  <c:v>63.71</c:v>
                </c:pt>
                <c:pt idx="9">
                  <c:v>63.48</c:v>
                </c:pt>
                <c:pt idx="10">
                  <c:v>64.25</c:v>
                </c:pt>
                <c:pt idx="11">
                  <c:v>64.66</c:v>
                </c:pt>
                <c:pt idx="12">
                  <c:v>64.790000000000006</c:v>
                </c:pt>
                <c:pt idx="13">
                  <c:v>67.569999999999993</c:v>
                </c:pt>
                <c:pt idx="14">
                  <c:v>68.069999999999993</c:v>
                </c:pt>
                <c:pt idx="15">
                  <c:v>67.760000000000005</c:v>
                </c:pt>
                <c:pt idx="16">
                  <c:v>65.56</c:v>
                </c:pt>
                <c:pt idx="17">
                  <c:v>65.290000000000006</c:v>
                </c:pt>
                <c:pt idx="18">
                  <c:v>66.67</c:v>
                </c:pt>
                <c:pt idx="19">
                  <c:v>66.87</c:v>
                </c:pt>
                <c:pt idx="20">
                  <c:v>66.760000000000005</c:v>
                </c:pt>
                <c:pt idx="21">
                  <c:v>66.16</c:v>
                </c:pt>
                <c:pt idx="22">
                  <c:v>65.42</c:v>
                </c:pt>
                <c:pt idx="23">
                  <c:v>65.2</c:v>
                </c:pt>
                <c:pt idx="24">
                  <c:v>65.59</c:v>
                </c:pt>
                <c:pt idx="25">
                  <c:v>65.23</c:v>
                </c:pt>
                <c:pt idx="26">
                  <c:v>65.150000000000006</c:v>
                </c:pt>
                <c:pt idx="27">
                  <c:v>64.41</c:v>
                </c:pt>
                <c:pt idx="28">
                  <c:v>64.25</c:v>
                </c:pt>
                <c:pt idx="29">
                  <c:v>63.28</c:v>
                </c:pt>
                <c:pt idx="30">
                  <c:v>62.82</c:v>
                </c:pt>
                <c:pt idx="31">
                  <c:v>63.46</c:v>
                </c:pt>
                <c:pt idx="32">
                  <c:v>63.28</c:v>
                </c:pt>
                <c:pt idx="33">
                  <c:v>63.39</c:v>
                </c:pt>
                <c:pt idx="34">
                  <c:v>62.48</c:v>
                </c:pt>
                <c:pt idx="35">
                  <c:v>62.2</c:v>
                </c:pt>
                <c:pt idx="36">
                  <c:v>60.11</c:v>
                </c:pt>
                <c:pt idx="37">
                  <c:v>60.23</c:v>
                </c:pt>
                <c:pt idx="38">
                  <c:v>60.49</c:v>
                </c:pt>
                <c:pt idx="39">
                  <c:v>63.01</c:v>
                </c:pt>
                <c:pt idx="40">
                  <c:v>63.21</c:v>
                </c:pt>
                <c:pt idx="41">
                  <c:v>62.62</c:v>
                </c:pt>
                <c:pt idx="42">
                  <c:v>62.37</c:v>
                </c:pt>
                <c:pt idx="43">
                  <c:v>62.94</c:v>
                </c:pt>
                <c:pt idx="44">
                  <c:v>61.47</c:v>
                </c:pt>
                <c:pt idx="45">
                  <c:v>60.02</c:v>
                </c:pt>
                <c:pt idx="46">
                  <c:v>61.53</c:v>
                </c:pt>
                <c:pt idx="47">
                  <c:v>62.4</c:v>
                </c:pt>
                <c:pt idx="48">
                  <c:v>61.41</c:v>
                </c:pt>
                <c:pt idx="49">
                  <c:v>61.54</c:v>
                </c:pt>
                <c:pt idx="50">
                  <c:v>61.24</c:v>
                </c:pt>
                <c:pt idx="51">
                  <c:v>61.3</c:v>
                </c:pt>
                <c:pt idx="52">
                  <c:v>61.62</c:v>
                </c:pt>
                <c:pt idx="53">
                  <c:v>61.41</c:v>
                </c:pt>
                <c:pt idx="54">
                  <c:v>60.89</c:v>
                </c:pt>
                <c:pt idx="55">
                  <c:v>62.13</c:v>
                </c:pt>
                <c:pt idx="56">
                  <c:v>61.35</c:v>
                </c:pt>
                <c:pt idx="57">
                  <c:v>60.97</c:v>
                </c:pt>
                <c:pt idx="58">
                  <c:v>59.62</c:v>
                </c:pt>
                <c:pt idx="59">
                  <c:v>60.24</c:v>
                </c:pt>
                <c:pt idx="60">
                  <c:v>61.23</c:v>
                </c:pt>
                <c:pt idx="61">
                  <c:v>61.25</c:v>
                </c:pt>
                <c:pt idx="62">
                  <c:v>61.73</c:v>
                </c:pt>
                <c:pt idx="63">
                  <c:v>61.39</c:v>
                </c:pt>
                <c:pt idx="64">
                  <c:v>60.87</c:v>
                </c:pt>
                <c:pt idx="65">
                  <c:v>59.44</c:v>
                </c:pt>
                <c:pt idx="66">
                  <c:v>58.68</c:v>
                </c:pt>
                <c:pt idx="67">
                  <c:v>59.09</c:v>
                </c:pt>
                <c:pt idx="68">
                  <c:v>59.46</c:v>
                </c:pt>
                <c:pt idx="69">
                  <c:v>59.16</c:v>
                </c:pt>
                <c:pt idx="70">
                  <c:v>58.54</c:v>
                </c:pt>
                <c:pt idx="71">
                  <c:v>59.12</c:v>
                </c:pt>
                <c:pt idx="72">
                  <c:v>60.12</c:v>
                </c:pt>
                <c:pt idx="73">
                  <c:v>58.65</c:v>
                </c:pt>
                <c:pt idx="74">
                  <c:v>57.84</c:v>
                </c:pt>
                <c:pt idx="75">
                  <c:v>57.76</c:v>
                </c:pt>
                <c:pt idx="76">
                  <c:v>57.82</c:v>
                </c:pt>
                <c:pt idx="77">
                  <c:v>57.74</c:v>
                </c:pt>
                <c:pt idx="78">
                  <c:v>57.06</c:v>
                </c:pt>
                <c:pt idx="79">
                  <c:v>57.04</c:v>
                </c:pt>
                <c:pt idx="80">
                  <c:v>58.17</c:v>
                </c:pt>
                <c:pt idx="81">
                  <c:v>59.25</c:v>
                </c:pt>
                <c:pt idx="82">
                  <c:v>61.04</c:v>
                </c:pt>
                <c:pt idx="83">
                  <c:v>61.74</c:v>
                </c:pt>
                <c:pt idx="84">
                  <c:v>61.43</c:v>
                </c:pt>
                <c:pt idx="85">
                  <c:v>62.12</c:v>
                </c:pt>
                <c:pt idx="86">
                  <c:v>63.73</c:v>
                </c:pt>
                <c:pt idx="87">
                  <c:v>63.2</c:v>
                </c:pt>
                <c:pt idx="88">
                  <c:v>63.33</c:v>
                </c:pt>
                <c:pt idx="89">
                  <c:v>62.66</c:v>
                </c:pt>
                <c:pt idx="90">
                  <c:v>63.56</c:v>
                </c:pt>
                <c:pt idx="91">
                  <c:v>67.680000000000007</c:v>
                </c:pt>
                <c:pt idx="92">
                  <c:v>59.25</c:v>
                </c:pt>
                <c:pt idx="93">
                  <c:v>59.46</c:v>
                </c:pt>
                <c:pt idx="94">
                  <c:v>59.94</c:v>
                </c:pt>
                <c:pt idx="95">
                  <c:v>61.44</c:v>
                </c:pt>
                <c:pt idx="96">
                  <c:v>61.63</c:v>
                </c:pt>
                <c:pt idx="97">
                  <c:v>60.57</c:v>
                </c:pt>
                <c:pt idx="98">
                  <c:v>60.04</c:v>
                </c:pt>
                <c:pt idx="99">
                  <c:v>59.83</c:v>
                </c:pt>
                <c:pt idx="100">
                  <c:v>57.47</c:v>
                </c:pt>
                <c:pt idx="101">
                  <c:v>57.86</c:v>
                </c:pt>
                <c:pt idx="102">
                  <c:v>59.25</c:v>
                </c:pt>
                <c:pt idx="103">
                  <c:v>60.49</c:v>
                </c:pt>
                <c:pt idx="104">
                  <c:v>59.93</c:v>
                </c:pt>
                <c:pt idx="105">
                  <c:v>59.03</c:v>
                </c:pt>
                <c:pt idx="106">
                  <c:v>58.12</c:v>
                </c:pt>
                <c:pt idx="107">
                  <c:v>58.8</c:v>
                </c:pt>
                <c:pt idx="108">
                  <c:v>59.5</c:v>
                </c:pt>
                <c:pt idx="109">
                  <c:v>59.86</c:v>
                </c:pt>
                <c:pt idx="110">
                  <c:v>59.58</c:v>
                </c:pt>
                <c:pt idx="111">
                  <c:v>59.22</c:v>
                </c:pt>
                <c:pt idx="112">
                  <c:v>58.16</c:v>
                </c:pt>
                <c:pt idx="113">
                  <c:v>57.79</c:v>
                </c:pt>
                <c:pt idx="114">
                  <c:v>59.07</c:v>
                </c:pt>
                <c:pt idx="115">
                  <c:v>60.92</c:v>
                </c:pt>
                <c:pt idx="116">
                  <c:v>58.3</c:v>
                </c:pt>
                <c:pt idx="117">
                  <c:v>58.19</c:v>
                </c:pt>
                <c:pt idx="118">
                  <c:v>57.04</c:v>
                </c:pt>
                <c:pt idx="119">
                  <c:v>55.93</c:v>
                </c:pt>
                <c:pt idx="120">
                  <c:v>58.53</c:v>
                </c:pt>
                <c:pt idx="121">
                  <c:v>59.35</c:v>
                </c:pt>
                <c:pt idx="122">
                  <c:v>61.32</c:v>
                </c:pt>
                <c:pt idx="123">
                  <c:v>59.96</c:v>
                </c:pt>
                <c:pt idx="124">
                  <c:v>65.05</c:v>
                </c:pt>
                <c:pt idx="125">
                  <c:v>64.63</c:v>
                </c:pt>
                <c:pt idx="126">
                  <c:v>63.62</c:v>
                </c:pt>
                <c:pt idx="127">
                  <c:v>63.37</c:v>
                </c:pt>
                <c:pt idx="128">
                  <c:v>63.26</c:v>
                </c:pt>
                <c:pt idx="129">
                  <c:v>63.08</c:v>
                </c:pt>
                <c:pt idx="130">
                  <c:v>63.75</c:v>
                </c:pt>
                <c:pt idx="131">
                  <c:v>63.03</c:v>
                </c:pt>
                <c:pt idx="132">
                  <c:v>62.28</c:v>
                </c:pt>
                <c:pt idx="133">
                  <c:v>61.59</c:v>
                </c:pt>
                <c:pt idx="134">
                  <c:v>63.19</c:v>
                </c:pt>
                <c:pt idx="135">
                  <c:v>63.84</c:v>
                </c:pt>
                <c:pt idx="136">
                  <c:v>65.92</c:v>
                </c:pt>
                <c:pt idx="137">
                  <c:v>66.34</c:v>
                </c:pt>
                <c:pt idx="138">
                  <c:v>66.22</c:v>
                </c:pt>
                <c:pt idx="139">
                  <c:v>66.69</c:v>
                </c:pt>
                <c:pt idx="140">
                  <c:v>63.93</c:v>
                </c:pt>
                <c:pt idx="141">
                  <c:v>63.82</c:v>
                </c:pt>
                <c:pt idx="142">
                  <c:v>63.84</c:v>
                </c:pt>
                <c:pt idx="143">
                  <c:v>62.95</c:v>
                </c:pt>
                <c:pt idx="144">
                  <c:v>63.51</c:v>
                </c:pt>
                <c:pt idx="145">
                  <c:v>62.16</c:v>
                </c:pt>
                <c:pt idx="146">
                  <c:v>64.760000000000005</c:v>
                </c:pt>
                <c:pt idx="147">
                  <c:v>64.739999999999995</c:v>
                </c:pt>
                <c:pt idx="148">
                  <c:v>65.67</c:v>
                </c:pt>
                <c:pt idx="149">
                  <c:v>65.69</c:v>
                </c:pt>
                <c:pt idx="150">
                  <c:v>64.28</c:v>
                </c:pt>
                <c:pt idx="151">
                  <c:v>64.180000000000007</c:v>
                </c:pt>
                <c:pt idx="152">
                  <c:v>64.45</c:v>
                </c:pt>
                <c:pt idx="153">
                  <c:v>63.76</c:v>
                </c:pt>
                <c:pt idx="154">
                  <c:v>61.04</c:v>
                </c:pt>
                <c:pt idx="155">
                  <c:v>61.33</c:v>
                </c:pt>
                <c:pt idx="156">
                  <c:v>59.99</c:v>
                </c:pt>
                <c:pt idx="157">
                  <c:v>61.01</c:v>
                </c:pt>
                <c:pt idx="158">
                  <c:v>60.45</c:v>
                </c:pt>
                <c:pt idx="159">
                  <c:v>59.19</c:v>
                </c:pt>
                <c:pt idx="160">
                  <c:v>61.45</c:v>
                </c:pt>
                <c:pt idx="161">
                  <c:v>61.34</c:v>
                </c:pt>
                <c:pt idx="162">
                  <c:v>62.18</c:v>
                </c:pt>
                <c:pt idx="163">
                  <c:v>60.52</c:v>
                </c:pt>
                <c:pt idx="164">
                  <c:v>59.53</c:v>
                </c:pt>
                <c:pt idx="165">
                  <c:v>61.08</c:v>
                </c:pt>
                <c:pt idx="166">
                  <c:v>60.46</c:v>
                </c:pt>
                <c:pt idx="167">
                  <c:v>61.99</c:v>
                </c:pt>
                <c:pt idx="168">
                  <c:v>65.33</c:v>
                </c:pt>
                <c:pt idx="169">
                  <c:v>67.87</c:v>
                </c:pt>
                <c:pt idx="170">
                  <c:v>68.67</c:v>
                </c:pt>
                <c:pt idx="171">
                  <c:v>68.77</c:v>
                </c:pt>
                <c:pt idx="172">
                  <c:v>67.47</c:v>
                </c:pt>
                <c:pt idx="173">
                  <c:v>66.5</c:v>
                </c:pt>
                <c:pt idx="174">
                  <c:v>69.989999999999995</c:v>
                </c:pt>
                <c:pt idx="175">
                  <c:v>71.31</c:v>
                </c:pt>
                <c:pt idx="176">
                  <c:v>71.16</c:v>
                </c:pt>
                <c:pt idx="177">
                  <c:v>71.260000000000005</c:v>
                </c:pt>
                <c:pt idx="178">
                  <c:v>71.7</c:v>
                </c:pt>
                <c:pt idx="179">
                  <c:v>70.900000000000006</c:v>
                </c:pt>
                <c:pt idx="180">
                  <c:v>70.31</c:v>
                </c:pt>
                <c:pt idx="181">
                  <c:v>69.31</c:v>
                </c:pt>
                <c:pt idx="182">
                  <c:v>69.64</c:v>
                </c:pt>
                <c:pt idx="183">
                  <c:v>69.48</c:v>
                </c:pt>
                <c:pt idx="184">
                  <c:v>69.62</c:v>
                </c:pt>
                <c:pt idx="185">
                  <c:v>69.069999999999993</c:v>
                </c:pt>
                <c:pt idx="186">
                  <c:v>70.37</c:v>
                </c:pt>
                <c:pt idx="187">
                  <c:v>70.03</c:v>
                </c:pt>
                <c:pt idx="188">
                  <c:v>70.02</c:v>
                </c:pt>
                <c:pt idx="189">
                  <c:v>71.5</c:v>
                </c:pt>
                <c:pt idx="190">
                  <c:v>72.06</c:v>
                </c:pt>
                <c:pt idx="191">
                  <c:v>71.540000000000006</c:v>
                </c:pt>
                <c:pt idx="192">
                  <c:v>71.63</c:v>
                </c:pt>
                <c:pt idx="193">
                  <c:v>73.63</c:v>
                </c:pt>
                <c:pt idx="194">
                  <c:v>73.84</c:v>
                </c:pt>
                <c:pt idx="195">
                  <c:v>73.89</c:v>
                </c:pt>
                <c:pt idx="196">
                  <c:v>73.39</c:v>
                </c:pt>
                <c:pt idx="197">
                  <c:v>71.430000000000007</c:v>
                </c:pt>
                <c:pt idx="198">
                  <c:v>71.09</c:v>
                </c:pt>
                <c:pt idx="199">
                  <c:v>71.209999999999994</c:v>
                </c:pt>
                <c:pt idx="200">
                  <c:v>70.739999999999995</c:v>
                </c:pt>
                <c:pt idx="201">
                  <c:v>71.06</c:v>
                </c:pt>
                <c:pt idx="202">
                  <c:v>70.400000000000006</c:v>
                </c:pt>
                <c:pt idx="203">
                  <c:v>71.3</c:v>
                </c:pt>
                <c:pt idx="204">
                  <c:v>70.16</c:v>
                </c:pt>
                <c:pt idx="205">
                  <c:v>70.61</c:v>
                </c:pt>
                <c:pt idx="206">
                  <c:v>69.930000000000007</c:v>
                </c:pt>
                <c:pt idx="207">
                  <c:v>69.02</c:v>
                </c:pt>
                <c:pt idx="208">
                  <c:v>68.91</c:v>
                </c:pt>
                <c:pt idx="209">
                  <c:v>68.930000000000007</c:v>
                </c:pt>
                <c:pt idx="210">
                  <c:v>68.59</c:v>
                </c:pt>
                <c:pt idx="211">
                  <c:v>67.58</c:v>
                </c:pt>
                <c:pt idx="212">
                  <c:v>67.099999999999994</c:v>
                </c:pt>
                <c:pt idx="213">
                  <c:v>67.239999999999995</c:v>
                </c:pt>
                <c:pt idx="214">
                  <c:v>67.430000000000007</c:v>
                </c:pt>
                <c:pt idx="215">
                  <c:v>66.81</c:v>
                </c:pt>
                <c:pt idx="216">
                  <c:v>66.75</c:v>
                </c:pt>
                <c:pt idx="217">
                  <c:v>67.67</c:v>
                </c:pt>
                <c:pt idx="218">
                  <c:v>68.27</c:v>
                </c:pt>
                <c:pt idx="219">
                  <c:v>67.42</c:v>
                </c:pt>
                <c:pt idx="220">
                  <c:v>67.36</c:v>
                </c:pt>
                <c:pt idx="221">
                  <c:v>67.040000000000006</c:v>
                </c:pt>
                <c:pt idx="222">
                  <c:v>67.13</c:v>
                </c:pt>
                <c:pt idx="223">
                  <c:v>67.459999999999994</c:v>
                </c:pt>
                <c:pt idx="224">
                  <c:v>66.58</c:v>
                </c:pt>
                <c:pt idx="225">
                  <c:v>66.48</c:v>
                </c:pt>
                <c:pt idx="226">
                  <c:v>65.66</c:v>
                </c:pt>
                <c:pt idx="227">
                  <c:v>66.260000000000005</c:v>
                </c:pt>
                <c:pt idx="228">
                  <c:v>65.97</c:v>
                </c:pt>
                <c:pt idx="229">
                  <c:v>65.92</c:v>
                </c:pt>
                <c:pt idx="230">
                  <c:v>65.739999999999995</c:v>
                </c:pt>
                <c:pt idx="231">
                  <c:v>65.11</c:v>
                </c:pt>
                <c:pt idx="232">
                  <c:v>66.31</c:v>
                </c:pt>
                <c:pt idx="233">
                  <c:v>66.58</c:v>
                </c:pt>
                <c:pt idx="234">
                  <c:v>65.36</c:v>
                </c:pt>
                <c:pt idx="235">
                  <c:v>64.91</c:v>
                </c:pt>
                <c:pt idx="236">
                  <c:v>67.25</c:v>
                </c:pt>
                <c:pt idx="237">
                  <c:v>67.19</c:v>
                </c:pt>
                <c:pt idx="238">
                  <c:v>67.13</c:v>
                </c:pt>
                <c:pt idx="239">
                  <c:v>66.47</c:v>
                </c:pt>
                <c:pt idx="240">
                  <c:v>66.5</c:v>
                </c:pt>
                <c:pt idx="241">
                  <c:v>66.22</c:v>
                </c:pt>
                <c:pt idx="242">
                  <c:v>64.52</c:v>
                </c:pt>
                <c:pt idx="243">
                  <c:v>63.58</c:v>
                </c:pt>
                <c:pt idx="244">
                  <c:v>62.4</c:v>
                </c:pt>
                <c:pt idx="245">
                  <c:v>61.52</c:v>
                </c:pt>
                <c:pt idx="246">
                  <c:v>62.03</c:v>
                </c:pt>
                <c:pt idx="247">
                  <c:v>61.63</c:v>
                </c:pt>
                <c:pt idx="248">
                  <c:v>62.74</c:v>
                </c:pt>
                <c:pt idx="249">
                  <c:v>62.07</c:v>
                </c:pt>
                <c:pt idx="250">
                  <c:v>62.58</c:v>
                </c:pt>
                <c:pt idx="251">
                  <c:v>62.79</c:v>
                </c:pt>
                <c:pt idx="252">
                  <c:v>60.84</c:v>
                </c:pt>
                <c:pt idx="253">
                  <c:v>61.54</c:v>
                </c:pt>
                <c:pt idx="254">
                  <c:v>61.2</c:v>
                </c:pt>
                <c:pt idx="255">
                  <c:v>59.81</c:v>
                </c:pt>
                <c:pt idx="256">
                  <c:v>61.59</c:v>
                </c:pt>
                <c:pt idx="257">
                  <c:v>61.16</c:v>
                </c:pt>
              </c:numCache>
            </c:numRef>
          </c:val>
          <c:smooth val="0"/>
          <c:extLst>
            <c:ext xmlns:c16="http://schemas.microsoft.com/office/drawing/2014/chart" uri="{C3380CC4-5D6E-409C-BE32-E72D297353CC}">
              <c16:uniqueId val="{00000000-AD17-4F5A-9D44-E983B3F1FFF5}"/>
            </c:ext>
          </c:extLst>
        </c:ser>
        <c:dLbls>
          <c:showLegendKey val="0"/>
          <c:showVal val="0"/>
          <c:showCatName val="0"/>
          <c:showSerName val="0"/>
          <c:showPercent val="0"/>
          <c:showBubbleSize val="0"/>
        </c:dLbls>
        <c:marker val="1"/>
        <c:smooth val="0"/>
        <c:axId val="215468968"/>
        <c:axId val="434216136"/>
      </c:lineChart>
      <c:lineChart>
        <c:grouping val="standard"/>
        <c:varyColors val="0"/>
        <c:ser>
          <c:idx val="1"/>
          <c:order val="1"/>
          <c:tx>
            <c:strRef>
              <c:f>'Chart 1'!$E$5:$E$7</c:f>
              <c:strCache>
                <c:ptCount val="3"/>
                <c:pt idx="0">
                  <c:v>%UHU 1!-ICE</c:v>
                </c:pt>
                <c:pt idx="1">
                  <c:v>Last</c:v>
                </c:pt>
                <c:pt idx="2">
                  <c:v>NY HARBOR RBOB GASOLINE BLEND</c:v>
                </c:pt>
              </c:strCache>
            </c:strRef>
          </c:tx>
          <c:spPr>
            <a:ln w="28575" cap="rnd">
              <a:solidFill>
                <a:schemeClr val="accent2"/>
              </a:solidFill>
              <a:round/>
            </a:ln>
            <a:effectLst/>
          </c:spPr>
          <c:marker>
            <c:symbol val="none"/>
          </c:marker>
          <c:cat>
            <c:numRef>
              <c:f>'Chart 1'!$C$8:$C$265</c:f>
              <c:numCache>
                <c:formatCode>mm/dd/yyyy</c:formatCode>
                <c:ptCount val="258"/>
                <c:pt idx="0">
                  <c:v>43854</c:v>
                </c:pt>
                <c:pt idx="1">
                  <c:v>43853</c:v>
                </c:pt>
                <c:pt idx="2">
                  <c:v>43852</c:v>
                </c:pt>
                <c:pt idx="3">
                  <c:v>43851</c:v>
                </c:pt>
                <c:pt idx="4">
                  <c:v>43850</c:v>
                </c:pt>
                <c:pt idx="5">
                  <c:v>43847</c:v>
                </c:pt>
                <c:pt idx="6">
                  <c:v>43846</c:v>
                </c:pt>
                <c:pt idx="7">
                  <c:v>43845</c:v>
                </c:pt>
                <c:pt idx="8">
                  <c:v>43844</c:v>
                </c:pt>
                <c:pt idx="9">
                  <c:v>43843</c:v>
                </c:pt>
                <c:pt idx="10">
                  <c:v>43840</c:v>
                </c:pt>
                <c:pt idx="11">
                  <c:v>43839</c:v>
                </c:pt>
                <c:pt idx="12">
                  <c:v>43838</c:v>
                </c:pt>
                <c:pt idx="13">
                  <c:v>43837</c:v>
                </c:pt>
                <c:pt idx="14">
                  <c:v>43836</c:v>
                </c:pt>
                <c:pt idx="15">
                  <c:v>43833</c:v>
                </c:pt>
                <c:pt idx="16">
                  <c:v>43832</c:v>
                </c:pt>
                <c:pt idx="17">
                  <c:v>43830</c:v>
                </c:pt>
                <c:pt idx="18">
                  <c:v>43829</c:v>
                </c:pt>
                <c:pt idx="19">
                  <c:v>43826</c:v>
                </c:pt>
                <c:pt idx="20">
                  <c:v>43825</c:v>
                </c:pt>
                <c:pt idx="21">
                  <c:v>43823</c:v>
                </c:pt>
                <c:pt idx="22">
                  <c:v>43822</c:v>
                </c:pt>
                <c:pt idx="23">
                  <c:v>43819</c:v>
                </c:pt>
                <c:pt idx="24">
                  <c:v>43818</c:v>
                </c:pt>
                <c:pt idx="25">
                  <c:v>43817</c:v>
                </c:pt>
                <c:pt idx="26">
                  <c:v>43816</c:v>
                </c:pt>
                <c:pt idx="27">
                  <c:v>43815</c:v>
                </c:pt>
                <c:pt idx="28">
                  <c:v>43812</c:v>
                </c:pt>
                <c:pt idx="29">
                  <c:v>43811</c:v>
                </c:pt>
                <c:pt idx="30">
                  <c:v>43810</c:v>
                </c:pt>
                <c:pt idx="31">
                  <c:v>43809</c:v>
                </c:pt>
                <c:pt idx="32">
                  <c:v>43808</c:v>
                </c:pt>
                <c:pt idx="33">
                  <c:v>43805</c:v>
                </c:pt>
                <c:pt idx="34">
                  <c:v>43804</c:v>
                </c:pt>
                <c:pt idx="35">
                  <c:v>43803</c:v>
                </c:pt>
                <c:pt idx="36">
                  <c:v>43802</c:v>
                </c:pt>
                <c:pt idx="37">
                  <c:v>43801</c:v>
                </c:pt>
                <c:pt idx="38">
                  <c:v>43798</c:v>
                </c:pt>
                <c:pt idx="39">
                  <c:v>43796</c:v>
                </c:pt>
                <c:pt idx="40">
                  <c:v>43795</c:v>
                </c:pt>
                <c:pt idx="41">
                  <c:v>43794</c:v>
                </c:pt>
                <c:pt idx="42">
                  <c:v>43791</c:v>
                </c:pt>
                <c:pt idx="43">
                  <c:v>43790</c:v>
                </c:pt>
                <c:pt idx="44">
                  <c:v>43789</c:v>
                </c:pt>
                <c:pt idx="45">
                  <c:v>43788</c:v>
                </c:pt>
                <c:pt idx="46">
                  <c:v>43787</c:v>
                </c:pt>
                <c:pt idx="47">
                  <c:v>43784</c:v>
                </c:pt>
                <c:pt idx="48">
                  <c:v>43783</c:v>
                </c:pt>
                <c:pt idx="49">
                  <c:v>43782</c:v>
                </c:pt>
                <c:pt idx="50">
                  <c:v>43781</c:v>
                </c:pt>
                <c:pt idx="51">
                  <c:v>43780</c:v>
                </c:pt>
                <c:pt idx="52">
                  <c:v>43777</c:v>
                </c:pt>
                <c:pt idx="53">
                  <c:v>43776</c:v>
                </c:pt>
                <c:pt idx="54">
                  <c:v>43775</c:v>
                </c:pt>
                <c:pt idx="55">
                  <c:v>43774</c:v>
                </c:pt>
                <c:pt idx="56">
                  <c:v>43773</c:v>
                </c:pt>
                <c:pt idx="57">
                  <c:v>43770</c:v>
                </c:pt>
                <c:pt idx="58">
                  <c:v>43769</c:v>
                </c:pt>
                <c:pt idx="59">
                  <c:v>43768</c:v>
                </c:pt>
                <c:pt idx="60">
                  <c:v>43767</c:v>
                </c:pt>
                <c:pt idx="61">
                  <c:v>43766</c:v>
                </c:pt>
                <c:pt idx="62">
                  <c:v>43763</c:v>
                </c:pt>
                <c:pt idx="63">
                  <c:v>43762</c:v>
                </c:pt>
                <c:pt idx="64">
                  <c:v>43761</c:v>
                </c:pt>
                <c:pt idx="65">
                  <c:v>43760</c:v>
                </c:pt>
                <c:pt idx="66">
                  <c:v>43759</c:v>
                </c:pt>
                <c:pt idx="67">
                  <c:v>43756</c:v>
                </c:pt>
                <c:pt idx="68">
                  <c:v>43755</c:v>
                </c:pt>
                <c:pt idx="69">
                  <c:v>43754</c:v>
                </c:pt>
                <c:pt idx="70">
                  <c:v>43753</c:v>
                </c:pt>
                <c:pt idx="71">
                  <c:v>43752</c:v>
                </c:pt>
                <c:pt idx="72">
                  <c:v>43749</c:v>
                </c:pt>
                <c:pt idx="73">
                  <c:v>43748</c:v>
                </c:pt>
                <c:pt idx="74">
                  <c:v>43747</c:v>
                </c:pt>
                <c:pt idx="75">
                  <c:v>43746</c:v>
                </c:pt>
                <c:pt idx="76">
                  <c:v>43745</c:v>
                </c:pt>
                <c:pt idx="77">
                  <c:v>43742</c:v>
                </c:pt>
                <c:pt idx="78">
                  <c:v>43741</c:v>
                </c:pt>
                <c:pt idx="79">
                  <c:v>43740</c:v>
                </c:pt>
                <c:pt idx="80">
                  <c:v>43739</c:v>
                </c:pt>
                <c:pt idx="81">
                  <c:v>43738</c:v>
                </c:pt>
                <c:pt idx="82">
                  <c:v>43735</c:v>
                </c:pt>
                <c:pt idx="83">
                  <c:v>43734</c:v>
                </c:pt>
                <c:pt idx="84">
                  <c:v>43733</c:v>
                </c:pt>
                <c:pt idx="85">
                  <c:v>43732</c:v>
                </c:pt>
                <c:pt idx="86">
                  <c:v>43731</c:v>
                </c:pt>
                <c:pt idx="87">
                  <c:v>43728</c:v>
                </c:pt>
                <c:pt idx="88">
                  <c:v>43727</c:v>
                </c:pt>
                <c:pt idx="89">
                  <c:v>43726</c:v>
                </c:pt>
                <c:pt idx="90">
                  <c:v>43725</c:v>
                </c:pt>
                <c:pt idx="91">
                  <c:v>43724</c:v>
                </c:pt>
                <c:pt idx="92">
                  <c:v>43721</c:v>
                </c:pt>
                <c:pt idx="93">
                  <c:v>43720</c:v>
                </c:pt>
                <c:pt idx="94">
                  <c:v>43719</c:v>
                </c:pt>
                <c:pt idx="95">
                  <c:v>43718</c:v>
                </c:pt>
                <c:pt idx="96">
                  <c:v>43717</c:v>
                </c:pt>
                <c:pt idx="97">
                  <c:v>43714</c:v>
                </c:pt>
                <c:pt idx="98">
                  <c:v>43713</c:v>
                </c:pt>
                <c:pt idx="99">
                  <c:v>43712</c:v>
                </c:pt>
                <c:pt idx="100">
                  <c:v>43711</c:v>
                </c:pt>
                <c:pt idx="101">
                  <c:v>43710</c:v>
                </c:pt>
                <c:pt idx="102">
                  <c:v>43707</c:v>
                </c:pt>
                <c:pt idx="103">
                  <c:v>43706</c:v>
                </c:pt>
                <c:pt idx="104">
                  <c:v>43705</c:v>
                </c:pt>
                <c:pt idx="105">
                  <c:v>43704</c:v>
                </c:pt>
                <c:pt idx="106">
                  <c:v>43703</c:v>
                </c:pt>
                <c:pt idx="107">
                  <c:v>43700</c:v>
                </c:pt>
                <c:pt idx="108">
                  <c:v>43699</c:v>
                </c:pt>
                <c:pt idx="109">
                  <c:v>43698</c:v>
                </c:pt>
                <c:pt idx="110">
                  <c:v>43697</c:v>
                </c:pt>
                <c:pt idx="111">
                  <c:v>43696</c:v>
                </c:pt>
                <c:pt idx="112">
                  <c:v>43693</c:v>
                </c:pt>
                <c:pt idx="113">
                  <c:v>43692</c:v>
                </c:pt>
                <c:pt idx="114">
                  <c:v>43691</c:v>
                </c:pt>
                <c:pt idx="115">
                  <c:v>43690</c:v>
                </c:pt>
                <c:pt idx="116">
                  <c:v>43689</c:v>
                </c:pt>
                <c:pt idx="117">
                  <c:v>43686</c:v>
                </c:pt>
                <c:pt idx="118">
                  <c:v>43685</c:v>
                </c:pt>
                <c:pt idx="119">
                  <c:v>43684</c:v>
                </c:pt>
                <c:pt idx="120">
                  <c:v>43683</c:v>
                </c:pt>
                <c:pt idx="121">
                  <c:v>43682</c:v>
                </c:pt>
                <c:pt idx="122">
                  <c:v>43679</c:v>
                </c:pt>
                <c:pt idx="123">
                  <c:v>43678</c:v>
                </c:pt>
                <c:pt idx="124">
                  <c:v>43677</c:v>
                </c:pt>
                <c:pt idx="125">
                  <c:v>43676</c:v>
                </c:pt>
                <c:pt idx="126">
                  <c:v>43675</c:v>
                </c:pt>
                <c:pt idx="127">
                  <c:v>43672</c:v>
                </c:pt>
                <c:pt idx="128">
                  <c:v>43671</c:v>
                </c:pt>
                <c:pt idx="129">
                  <c:v>43670</c:v>
                </c:pt>
                <c:pt idx="130">
                  <c:v>43669</c:v>
                </c:pt>
                <c:pt idx="131">
                  <c:v>43668</c:v>
                </c:pt>
                <c:pt idx="132">
                  <c:v>43665</c:v>
                </c:pt>
                <c:pt idx="133">
                  <c:v>43664</c:v>
                </c:pt>
                <c:pt idx="134">
                  <c:v>43663</c:v>
                </c:pt>
                <c:pt idx="135">
                  <c:v>43662</c:v>
                </c:pt>
                <c:pt idx="136">
                  <c:v>43661</c:v>
                </c:pt>
                <c:pt idx="137">
                  <c:v>43658</c:v>
                </c:pt>
                <c:pt idx="138">
                  <c:v>43657</c:v>
                </c:pt>
                <c:pt idx="139">
                  <c:v>43656</c:v>
                </c:pt>
                <c:pt idx="140">
                  <c:v>43655</c:v>
                </c:pt>
                <c:pt idx="141">
                  <c:v>43654</c:v>
                </c:pt>
                <c:pt idx="142">
                  <c:v>43651</c:v>
                </c:pt>
                <c:pt idx="143">
                  <c:v>43650</c:v>
                </c:pt>
                <c:pt idx="144">
                  <c:v>43649</c:v>
                </c:pt>
                <c:pt idx="145">
                  <c:v>43648</c:v>
                </c:pt>
                <c:pt idx="146">
                  <c:v>43647</c:v>
                </c:pt>
                <c:pt idx="147">
                  <c:v>43644</c:v>
                </c:pt>
                <c:pt idx="148">
                  <c:v>43643</c:v>
                </c:pt>
                <c:pt idx="149">
                  <c:v>43642</c:v>
                </c:pt>
                <c:pt idx="150">
                  <c:v>43641</c:v>
                </c:pt>
                <c:pt idx="151">
                  <c:v>43640</c:v>
                </c:pt>
                <c:pt idx="152">
                  <c:v>43637</c:v>
                </c:pt>
                <c:pt idx="153">
                  <c:v>43636</c:v>
                </c:pt>
                <c:pt idx="154">
                  <c:v>43635</c:v>
                </c:pt>
                <c:pt idx="155">
                  <c:v>43634</c:v>
                </c:pt>
                <c:pt idx="156">
                  <c:v>43633</c:v>
                </c:pt>
                <c:pt idx="157">
                  <c:v>43630</c:v>
                </c:pt>
                <c:pt idx="158">
                  <c:v>43629</c:v>
                </c:pt>
                <c:pt idx="159">
                  <c:v>43628</c:v>
                </c:pt>
                <c:pt idx="160">
                  <c:v>43627</c:v>
                </c:pt>
                <c:pt idx="161">
                  <c:v>43626</c:v>
                </c:pt>
                <c:pt idx="162">
                  <c:v>43623</c:v>
                </c:pt>
                <c:pt idx="163">
                  <c:v>43622</c:v>
                </c:pt>
                <c:pt idx="164">
                  <c:v>43621</c:v>
                </c:pt>
                <c:pt idx="165">
                  <c:v>43620</c:v>
                </c:pt>
                <c:pt idx="166">
                  <c:v>43619</c:v>
                </c:pt>
                <c:pt idx="167">
                  <c:v>43616</c:v>
                </c:pt>
                <c:pt idx="168">
                  <c:v>43615</c:v>
                </c:pt>
                <c:pt idx="169">
                  <c:v>43614</c:v>
                </c:pt>
                <c:pt idx="170">
                  <c:v>43613</c:v>
                </c:pt>
                <c:pt idx="171">
                  <c:v>43612</c:v>
                </c:pt>
                <c:pt idx="172">
                  <c:v>43609</c:v>
                </c:pt>
                <c:pt idx="173">
                  <c:v>43608</c:v>
                </c:pt>
                <c:pt idx="174">
                  <c:v>43607</c:v>
                </c:pt>
                <c:pt idx="175">
                  <c:v>43606</c:v>
                </c:pt>
                <c:pt idx="176">
                  <c:v>43605</c:v>
                </c:pt>
                <c:pt idx="177">
                  <c:v>43602</c:v>
                </c:pt>
                <c:pt idx="178">
                  <c:v>43601</c:v>
                </c:pt>
                <c:pt idx="179">
                  <c:v>43600</c:v>
                </c:pt>
                <c:pt idx="180">
                  <c:v>43599</c:v>
                </c:pt>
                <c:pt idx="181">
                  <c:v>43598</c:v>
                </c:pt>
                <c:pt idx="182">
                  <c:v>43595</c:v>
                </c:pt>
                <c:pt idx="183">
                  <c:v>43594</c:v>
                </c:pt>
                <c:pt idx="184">
                  <c:v>43593</c:v>
                </c:pt>
                <c:pt idx="185">
                  <c:v>43592</c:v>
                </c:pt>
                <c:pt idx="186">
                  <c:v>43591</c:v>
                </c:pt>
                <c:pt idx="187">
                  <c:v>43588</c:v>
                </c:pt>
                <c:pt idx="188">
                  <c:v>43587</c:v>
                </c:pt>
                <c:pt idx="189">
                  <c:v>43586</c:v>
                </c:pt>
                <c:pt idx="190">
                  <c:v>43585</c:v>
                </c:pt>
                <c:pt idx="191">
                  <c:v>43584</c:v>
                </c:pt>
                <c:pt idx="192">
                  <c:v>43581</c:v>
                </c:pt>
                <c:pt idx="193">
                  <c:v>43580</c:v>
                </c:pt>
                <c:pt idx="194">
                  <c:v>43579</c:v>
                </c:pt>
                <c:pt idx="195">
                  <c:v>43578</c:v>
                </c:pt>
                <c:pt idx="196">
                  <c:v>43577</c:v>
                </c:pt>
                <c:pt idx="197">
                  <c:v>43573</c:v>
                </c:pt>
                <c:pt idx="198">
                  <c:v>43572</c:v>
                </c:pt>
                <c:pt idx="199">
                  <c:v>43571</c:v>
                </c:pt>
                <c:pt idx="200">
                  <c:v>43570</c:v>
                </c:pt>
                <c:pt idx="201">
                  <c:v>43567</c:v>
                </c:pt>
                <c:pt idx="202">
                  <c:v>43566</c:v>
                </c:pt>
                <c:pt idx="203">
                  <c:v>43565</c:v>
                </c:pt>
                <c:pt idx="204">
                  <c:v>43564</c:v>
                </c:pt>
                <c:pt idx="205">
                  <c:v>43563</c:v>
                </c:pt>
                <c:pt idx="206">
                  <c:v>43560</c:v>
                </c:pt>
                <c:pt idx="207">
                  <c:v>43559</c:v>
                </c:pt>
                <c:pt idx="208">
                  <c:v>43558</c:v>
                </c:pt>
                <c:pt idx="209">
                  <c:v>43557</c:v>
                </c:pt>
                <c:pt idx="210">
                  <c:v>43556</c:v>
                </c:pt>
                <c:pt idx="211">
                  <c:v>43553</c:v>
                </c:pt>
                <c:pt idx="212">
                  <c:v>43552</c:v>
                </c:pt>
                <c:pt idx="213">
                  <c:v>43551</c:v>
                </c:pt>
                <c:pt idx="214">
                  <c:v>43550</c:v>
                </c:pt>
                <c:pt idx="215">
                  <c:v>43549</c:v>
                </c:pt>
                <c:pt idx="216">
                  <c:v>43546</c:v>
                </c:pt>
                <c:pt idx="217">
                  <c:v>43545</c:v>
                </c:pt>
                <c:pt idx="218">
                  <c:v>43544</c:v>
                </c:pt>
                <c:pt idx="219">
                  <c:v>43543</c:v>
                </c:pt>
                <c:pt idx="220">
                  <c:v>43542</c:v>
                </c:pt>
                <c:pt idx="221">
                  <c:v>43539</c:v>
                </c:pt>
                <c:pt idx="222">
                  <c:v>43538</c:v>
                </c:pt>
                <c:pt idx="223">
                  <c:v>43537</c:v>
                </c:pt>
                <c:pt idx="224">
                  <c:v>43536</c:v>
                </c:pt>
                <c:pt idx="225">
                  <c:v>43535</c:v>
                </c:pt>
                <c:pt idx="226">
                  <c:v>43532</c:v>
                </c:pt>
                <c:pt idx="227">
                  <c:v>43531</c:v>
                </c:pt>
                <c:pt idx="228">
                  <c:v>43530</c:v>
                </c:pt>
                <c:pt idx="229">
                  <c:v>43529</c:v>
                </c:pt>
                <c:pt idx="230">
                  <c:v>43528</c:v>
                </c:pt>
                <c:pt idx="231">
                  <c:v>43525</c:v>
                </c:pt>
                <c:pt idx="232">
                  <c:v>43524</c:v>
                </c:pt>
                <c:pt idx="233">
                  <c:v>43523</c:v>
                </c:pt>
                <c:pt idx="234">
                  <c:v>43522</c:v>
                </c:pt>
                <c:pt idx="235">
                  <c:v>43521</c:v>
                </c:pt>
                <c:pt idx="236">
                  <c:v>43518</c:v>
                </c:pt>
                <c:pt idx="237">
                  <c:v>43517</c:v>
                </c:pt>
                <c:pt idx="238">
                  <c:v>43516</c:v>
                </c:pt>
                <c:pt idx="239">
                  <c:v>43515</c:v>
                </c:pt>
                <c:pt idx="240">
                  <c:v>43514</c:v>
                </c:pt>
                <c:pt idx="241">
                  <c:v>43511</c:v>
                </c:pt>
                <c:pt idx="242">
                  <c:v>43510</c:v>
                </c:pt>
                <c:pt idx="243">
                  <c:v>43509</c:v>
                </c:pt>
                <c:pt idx="244">
                  <c:v>43508</c:v>
                </c:pt>
                <c:pt idx="245">
                  <c:v>43507</c:v>
                </c:pt>
                <c:pt idx="246">
                  <c:v>43504</c:v>
                </c:pt>
                <c:pt idx="247">
                  <c:v>43503</c:v>
                </c:pt>
                <c:pt idx="248">
                  <c:v>43502</c:v>
                </c:pt>
                <c:pt idx="249">
                  <c:v>43501</c:v>
                </c:pt>
                <c:pt idx="250">
                  <c:v>43500</c:v>
                </c:pt>
                <c:pt idx="251">
                  <c:v>43497</c:v>
                </c:pt>
                <c:pt idx="252">
                  <c:v>43496</c:v>
                </c:pt>
                <c:pt idx="253">
                  <c:v>43495</c:v>
                </c:pt>
                <c:pt idx="254">
                  <c:v>43494</c:v>
                </c:pt>
                <c:pt idx="255">
                  <c:v>43493</c:v>
                </c:pt>
                <c:pt idx="256">
                  <c:v>43490</c:v>
                </c:pt>
                <c:pt idx="257">
                  <c:v>43489</c:v>
                </c:pt>
              </c:numCache>
            </c:numRef>
          </c:cat>
          <c:val>
            <c:numRef>
              <c:f>'Chart 1'!$E$8:$E$265</c:f>
              <c:numCache>
                <c:formatCode>General</c:formatCode>
                <c:ptCount val="258"/>
                <c:pt idx="0">
                  <c:v>1.5142</c:v>
                </c:pt>
                <c:pt idx="1">
                  <c:v>1.5602</c:v>
                </c:pt>
                <c:pt idx="2">
                  <c:v>1.5795999999999999</c:v>
                </c:pt>
                <c:pt idx="3">
                  <c:v>1.6365000000000001</c:v>
                </c:pt>
                <c:pt idx="4">
                  <c:v>1.6392</c:v>
                </c:pt>
                <c:pt idx="5">
                  <c:v>1.6406000000000001</c:v>
                </c:pt>
                <c:pt idx="6">
                  <c:v>1.6548</c:v>
                </c:pt>
                <c:pt idx="7">
                  <c:v>1.6368</c:v>
                </c:pt>
                <c:pt idx="8">
                  <c:v>1.6544000000000001</c:v>
                </c:pt>
                <c:pt idx="9">
                  <c:v>1.6573</c:v>
                </c:pt>
                <c:pt idx="10">
                  <c:v>1.6596</c:v>
                </c:pt>
                <c:pt idx="11">
                  <c:v>1.6527000000000001</c:v>
                </c:pt>
                <c:pt idx="12">
                  <c:v>1.6488</c:v>
                </c:pt>
                <c:pt idx="13">
                  <c:v>1.7222</c:v>
                </c:pt>
                <c:pt idx="14">
                  <c:v>1.7544</c:v>
                </c:pt>
                <c:pt idx="15">
                  <c:v>1.7487999999999999</c:v>
                </c:pt>
                <c:pt idx="16">
                  <c:v>1.7041999999999999</c:v>
                </c:pt>
                <c:pt idx="17">
                  <c:v>1.6904999999999999</c:v>
                </c:pt>
                <c:pt idx="18">
                  <c:v>1.7282999999999999</c:v>
                </c:pt>
                <c:pt idx="19">
                  <c:v>1.7473000000000001</c:v>
                </c:pt>
                <c:pt idx="20">
                  <c:v>1.7537</c:v>
                </c:pt>
                <c:pt idx="21">
                  <c:v>1.7270000000000001</c:v>
                </c:pt>
                <c:pt idx="22">
                  <c:v>1.7051000000000001</c:v>
                </c:pt>
                <c:pt idx="23">
                  <c:v>1.7058</c:v>
                </c:pt>
                <c:pt idx="24">
                  <c:v>1.7068000000000001</c:v>
                </c:pt>
                <c:pt idx="25">
                  <c:v>1.6838</c:v>
                </c:pt>
                <c:pt idx="26">
                  <c:v>1.6857</c:v>
                </c:pt>
                <c:pt idx="27">
                  <c:v>1.6627000000000001</c:v>
                </c:pt>
                <c:pt idx="28">
                  <c:v>1.6632</c:v>
                </c:pt>
                <c:pt idx="29">
                  <c:v>1.6283000000000001</c:v>
                </c:pt>
                <c:pt idx="30">
                  <c:v>1.6261000000000001</c:v>
                </c:pt>
                <c:pt idx="31">
                  <c:v>1.6525000000000001</c:v>
                </c:pt>
                <c:pt idx="32">
                  <c:v>1.6548</c:v>
                </c:pt>
                <c:pt idx="33">
                  <c:v>1.6474</c:v>
                </c:pt>
                <c:pt idx="34">
                  <c:v>1.6211</c:v>
                </c:pt>
                <c:pt idx="35">
                  <c:v>1.6042000000000001</c:v>
                </c:pt>
                <c:pt idx="36">
                  <c:v>1.5629</c:v>
                </c:pt>
                <c:pt idx="37">
                  <c:v>1.5732999999999999</c:v>
                </c:pt>
                <c:pt idx="38">
                  <c:v>1.591</c:v>
                </c:pt>
                <c:pt idx="39">
                  <c:v>1.6792</c:v>
                </c:pt>
                <c:pt idx="40">
                  <c:v>1.7047000000000001</c:v>
                </c:pt>
                <c:pt idx="41">
                  <c:v>1.6748000000000001</c:v>
                </c:pt>
                <c:pt idx="42">
                  <c:v>1.6742999999999999</c:v>
                </c:pt>
                <c:pt idx="43">
                  <c:v>1.7043999999999999</c:v>
                </c:pt>
                <c:pt idx="44">
                  <c:v>1.6563000000000001</c:v>
                </c:pt>
                <c:pt idx="45">
                  <c:v>1.6036999999999999</c:v>
                </c:pt>
                <c:pt idx="46">
                  <c:v>1.621</c:v>
                </c:pt>
                <c:pt idx="47">
                  <c:v>1.635</c:v>
                </c:pt>
                <c:pt idx="48">
                  <c:v>1.6157999999999999</c:v>
                </c:pt>
                <c:pt idx="49">
                  <c:v>1.6365000000000001</c:v>
                </c:pt>
                <c:pt idx="50">
                  <c:v>1.6144000000000001</c:v>
                </c:pt>
                <c:pt idx="51">
                  <c:v>1.6099000000000001</c:v>
                </c:pt>
                <c:pt idx="52">
                  <c:v>1.6336999999999999</c:v>
                </c:pt>
                <c:pt idx="53">
                  <c:v>1.6355</c:v>
                </c:pt>
                <c:pt idx="54">
                  <c:v>1.6262000000000001</c:v>
                </c:pt>
                <c:pt idx="55">
                  <c:v>1.6746000000000001</c:v>
                </c:pt>
                <c:pt idx="56">
                  <c:v>1.6637</c:v>
                </c:pt>
                <c:pt idx="57">
                  <c:v>1.6556999999999999</c:v>
                </c:pt>
                <c:pt idx="58">
                  <c:v>1.5946</c:v>
                </c:pt>
                <c:pt idx="59">
                  <c:v>1.6645000000000001</c:v>
                </c:pt>
                <c:pt idx="60">
                  <c:v>1.6857</c:v>
                </c:pt>
                <c:pt idx="61">
                  <c:v>1.6728000000000001</c:v>
                </c:pt>
                <c:pt idx="62">
                  <c:v>1.673</c:v>
                </c:pt>
                <c:pt idx="63">
                  <c:v>1.6632</c:v>
                </c:pt>
                <c:pt idx="64">
                  <c:v>1.6518999999999999</c:v>
                </c:pt>
                <c:pt idx="65">
                  <c:v>1.6089</c:v>
                </c:pt>
                <c:pt idx="66">
                  <c:v>1.6072</c:v>
                </c:pt>
                <c:pt idx="67">
                  <c:v>1.623</c:v>
                </c:pt>
                <c:pt idx="68">
                  <c:v>1.6225000000000001</c:v>
                </c:pt>
                <c:pt idx="69">
                  <c:v>1.6248</c:v>
                </c:pt>
                <c:pt idx="70">
                  <c:v>1.6144000000000001</c:v>
                </c:pt>
                <c:pt idx="71">
                  <c:v>1.6132</c:v>
                </c:pt>
                <c:pt idx="72">
                  <c:v>1.6388</c:v>
                </c:pt>
                <c:pt idx="73">
                  <c:v>1.6233</c:v>
                </c:pt>
                <c:pt idx="74">
                  <c:v>1.5871</c:v>
                </c:pt>
                <c:pt idx="75">
                  <c:v>1.5809</c:v>
                </c:pt>
                <c:pt idx="76">
                  <c:v>1.5693999999999999</c:v>
                </c:pt>
                <c:pt idx="77">
                  <c:v>1.5733999999999999</c:v>
                </c:pt>
                <c:pt idx="78">
                  <c:v>1.5559000000000001</c:v>
                </c:pt>
                <c:pt idx="79">
                  <c:v>1.5455000000000001</c:v>
                </c:pt>
                <c:pt idx="80">
                  <c:v>1.5737000000000001</c:v>
                </c:pt>
                <c:pt idx="81">
                  <c:v>1.5665</c:v>
                </c:pt>
                <c:pt idx="82">
                  <c:v>1.6514</c:v>
                </c:pt>
                <c:pt idx="83">
                  <c:v>1.6612</c:v>
                </c:pt>
                <c:pt idx="84">
                  <c:v>1.6252</c:v>
                </c:pt>
                <c:pt idx="85">
                  <c:v>1.6543000000000001</c:v>
                </c:pt>
                <c:pt idx="86">
                  <c:v>1.6838</c:v>
                </c:pt>
                <c:pt idx="87">
                  <c:v>1.6783999999999999</c:v>
                </c:pt>
                <c:pt idx="88">
                  <c:v>1.7007000000000001</c:v>
                </c:pt>
                <c:pt idx="89">
                  <c:v>1.6577</c:v>
                </c:pt>
                <c:pt idx="90">
                  <c:v>1.6751</c:v>
                </c:pt>
                <c:pt idx="91">
                  <c:v>1.7524</c:v>
                </c:pt>
                <c:pt idx="92">
                  <c:v>1.5530999999999999</c:v>
                </c:pt>
                <c:pt idx="93">
                  <c:v>1.5529999999999999</c:v>
                </c:pt>
                <c:pt idx="94">
                  <c:v>1.5699000000000001</c:v>
                </c:pt>
                <c:pt idx="95">
                  <c:v>1.5908</c:v>
                </c:pt>
                <c:pt idx="96">
                  <c:v>1.5846</c:v>
                </c:pt>
                <c:pt idx="97">
                  <c:v>1.5742</c:v>
                </c:pt>
                <c:pt idx="98">
                  <c:v>1.546</c:v>
                </c:pt>
                <c:pt idx="99">
                  <c:v>1.5328999999999999</c:v>
                </c:pt>
                <c:pt idx="100">
                  <c:v>1.4704999999999999</c:v>
                </c:pt>
                <c:pt idx="101">
                  <c:v>1.4999</c:v>
                </c:pt>
                <c:pt idx="102">
                  <c:v>1.5297000000000001</c:v>
                </c:pt>
                <c:pt idx="103">
                  <c:v>1.6847000000000001</c:v>
                </c:pt>
                <c:pt idx="104">
                  <c:v>1.6823999999999999</c:v>
                </c:pt>
                <c:pt idx="105">
                  <c:v>1.6498999999999999</c:v>
                </c:pt>
                <c:pt idx="106">
                  <c:v>1.6165</c:v>
                </c:pt>
                <c:pt idx="107">
                  <c:v>1.6428</c:v>
                </c:pt>
                <c:pt idx="108">
                  <c:v>1.6675</c:v>
                </c:pt>
                <c:pt idx="109">
                  <c:v>1.6938</c:v>
                </c:pt>
                <c:pt idx="110">
                  <c:v>1.6811</c:v>
                </c:pt>
                <c:pt idx="111">
                  <c:v>1.6644000000000001</c:v>
                </c:pt>
                <c:pt idx="112">
                  <c:v>1.6568000000000001</c:v>
                </c:pt>
                <c:pt idx="113">
                  <c:v>1.6364000000000001</c:v>
                </c:pt>
                <c:pt idx="114">
                  <c:v>1.6758</c:v>
                </c:pt>
                <c:pt idx="115">
                  <c:v>1.7363999999999999</c:v>
                </c:pt>
                <c:pt idx="116">
                  <c:v>1.6652</c:v>
                </c:pt>
                <c:pt idx="117">
                  <c:v>1.6739999999999999</c:v>
                </c:pt>
                <c:pt idx="118">
                  <c:v>1.6456999999999999</c:v>
                </c:pt>
                <c:pt idx="119">
                  <c:v>1.6203000000000001</c:v>
                </c:pt>
                <c:pt idx="120">
                  <c:v>1.6873</c:v>
                </c:pt>
                <c:pt idx="121">
                  <c:v>1.718</c:v>
                </c:pt>
                <c:pt idx="122">
                  <c:v>1.7815000000000001</c:v>
                </c:pt>
                <c:pt idx="123">
                  <c:v>1.7499</c:v>
                </c:pt>
                <c:pt idx="124">
                  <c:v>1.8628</c:v>
                </c:pt>
                <c:pt idx="125">
                  <c:v>1.8969</c:v>
                </c:pt>
                <c:pt idx="126">
                  <c:v>1.8633999999999999</c:v>
                </c:pt>
                <c:pt idx="127">
                  <c:v>1.8744000000000001</c:v>
                </c:pt>
                <c:pt idx="128">
                  <c:v>1.8803000000000001</c:v>
                </c:pt>
                <c:pt idx="129">
                  <c:v>1.8551</c:v>
                </c:pt>
                <c:pt idx="130">
                  <c:v>1.8605</c:v>
                </c:pt>
                <c:pt idx="131">
                  <c:v>1.8279000000000001</c:v>
                </c:pt>
                <c:pt idx="132">
                  <c:v>1.8405</c:v>
                </c:pt>
                <c:pt idx="133">
                  <c:v>1.8342000000000001</c:v>
                </c:pt>
                <c:pt idx="134">
                  <c:v>1.8787</c:v>
                </c:pt>
                <c:pt idx="135">
                  <c:v>1.8917999999999999</c:v>
                </c:pt>
                <c:pt idx="136">
                  <c:v>1.9302999999999999</c:v>
                </c:pt>
                <c:pt idx="137">
                  <c:v>1.9770000000000001</c:v>
                </c:pt>
                <c:pt idx="138">
                  <c:v>1.9895</c:v>
                </c:pt>
                <c:pt idx="139">
                  <c:v>2.0051999999999999</c:v>
                </c:pt>
                <c:pt idx="140">
                  <c:v>1.9269000000000001</c:v>
                </c:pt>
                <c:pt idx="141">
                  <c:v>1.9013</c:v>
                </c:pt>
                <c:pt idx="142">
                  <c:v>1.9295</c:v>
                </c:pt>
                <c:pt idx="143">
                  <c:v>1.8958999999999999</c:v>
                </c:pt>
                <c:pt idx="144">
                  <c:v>1.9167000000000001</c:v>
                </c:pt>
                <c:pt idx="145">
                  <c:v>1.8703000000000001</c:v>
                </c:pt>
                <c:pt idx="146">
                  <c:v>1.9305000000000001</c:v>
                </c:pt>
                <c:pt idx="147">
                  <c:v>1.8966000000000001</c:v>
                </c:pt>
                <c:pt idx="148">
                  <c:v>1.9466000000000001</c:v>
                </c:pt>
                <c:pt idx="149">
                  <c:v>1.9703999999999999</c:v>
                </c:pt>
                <c:pt idx="150">
                  <c:v>1.8772</c:v>
                </c:pt>
                <c:pt idx="151">
                  <c:v>1.8549</c:v>
                </c:pt>
                <c:pt idx="152">
                  <c:v>1.8561000000000001</c:v>
                </c:pt>
                <c:pt idx="153">
                  <c:v>1.7863</c:v>
                </c:pt>
                <c:pt idx="154">
                  <c:v>1.7355</c:v>
                </c:pt>
                <c:pt idx="155">
                  <c:v>1.7214</c:v>
                </c:pt>
                <c:pt idx="156">
                  <c:v>1.6908000000000001</c:v>
                </c:pt>
                <c:pt idx="157">
                  <c:v>1.7324999999999999</c:v>
                </c:pt>
                <c:pt idx="158">
                  <c:v>1.7199</c:v>
                </c:pt>
                <c:pt idx="159">
                  <c:v>1.6860999999999999</c:v>
                </c:pt>
                <c:pt idx="160">
                  <c:v>1.7563</c:v>
                </c:pt>
                <c:pt idx="161">
                  <c:v>1.7302999999999999</c:v>
                </c:pt>
                <c:pt idx="162">
                  <c:v>1.7388999999999999</c:v>
                </c:pt>
                <c:pt idx="163">
                  <c:v>1.7076</c:v>
                </c:pt>
                <c:pt idx="164">
                  <c:v>1.6928000000000001</c:v>
                </c:pt>
                <c:pt idx="165">
                  <c:v>1.7242</c:v>
                </c:pt>
                <c:pt idx="166">
                  <c:v>1.7413000000000001</c:v>
                </c:pt>
                <c:pt idx="167">
                  <c:v>1.7714000000000001</c:v>
                </c:pt>
                <c:pt idx="168">
                  <c:v>1.8786</c:v>
                </c:pt>
                <c:pt idx="169">
                  <c:v>1.9452</c:v>
                </c:pt>
                <c:pt idx="170">
                  <c:v>1.9567000000000001</c:v>
                </c:pt>
                <c:pt idx="171">
                  <c:v>1.9648000000000001</c:v>
                </c:pt>
                <c:pt idx="172">
                  <c:v>1.9345000000000001</c:v>
                </c:pt>
                <c:pt idx="173">
                  <c:v>1.9133</c:v>
                </c:pt>
                <c:pt idx="174">
                  <c:v>1.9912000000000001</c:v>
                </c:pt>
                <c:pt idx="175">
                  <c:v>2.0192999999999999</c:v>
                </c:pt>
                <c:pt idx="176">
                  <c:v>2.0099</c:v>
                </c:pt>
                <c:pt idx="177">
                  <c:v>2.0472999999999999</c:v>
                </c:pt>
                <c:pt idx="178">
                  <c:v>2.0617999999999999</c:v>
                </c:pt>
                <c:pt idx="179">
                  <c:v>2.0127000000000002</c:v>
                </c:pt>
                <c:pt idx="180">
                  <c:v>1.9766999999999999</c:v>
                </c:pt>
                <c:pt idx="181">
                  <c:v>1.9637</c:v>
                </c:pt>
                <c:pt idx="182">
                  <c:v>1.9891000000000001</c:v>
                </c:pt>
                <c:pt idx="183">
                  <c:v>1.9754</c:v>
                </c:pt>
                <c:pt idx="184">
                  <c:v>1.9750000000000001</c:v>
                </c:pt>
                <c:pt idx="185">
                  <c:v>1.9487000000000001</c:v>
                </c:pt>
                <c:pt idx="186">
                  <c:v>1.9965999999999999</c:v>
                </c:pt>
                <c:pt idx="187">
                  <c:v>2.0265</c:v>
                </c:pt>
                <c:pt idx="188">
                  <c:v>2.0183</c:v>
                </c:pt>
                <c:pt idx="189">
                  <c:v>2.0642</c:v>
                </c:pt>
                <c:pt idx="190">
                  <c:v>2.0668000000000002</c:v>
                </c:pt>
                <c:pt idx="191">
                  <c:v>2.0828000000000002</c:v>
                </c:pt>
                <c:pt idx="192">
                  <c:v>2.1006</c:v>
                </c:pt>
                <c:pt idx="193">
                  <c:v>2.1320999999999999</c:v>
                </c:pt>
                <c:pt idx="194">
                  <c:v>2.1284999999999998</c:v>
                </c:pt>
                <c:pt idx="195">
                  <c:v>2.1316000000000002</c:v>
                </c:pt>
                <c:pt idx="196">
                  <c:v>2.1297999999999999</c:v>
                </c:pt>
                <c:pt idx="197">
                  <c:v>2.0722</c:v>
                </c:pt>
                <c:pt idx="198">
                  <c:v>2.0417999999999998</c:v>
                </c:pt>
                <c:pt idx="199">
                  <c:v>2.0316999999999998</c:v>
                </c:pt>
                <c:pt idx="200">
                  <c:v>2.0118</c:v>
                </c:pt>
                <c:pt idx="201">
                  <c:v>2.0369999999999999</c:v>
                </c:pt>
                <c:pt idx="202">
                  <c:v>2.0308999999999999</c:v>
                </c:pt>
                <c:pt idx="203">
                  <c:v>2.0691999999999999</c:v>
                </c:pt>
                <c:pt idx="204">
                  <c:v>1.9990000000000001</c:v>
                </c:pt>
                <c:pt idx="205">
                  <c:v>1.988</c:v>
                </c:pt>
                <c:pt idx="206">
                  <c:v>1.9686999999999999</c:v>
                </c:pt>
                <c:pt idx="207">
                  <c:v>1.9399</c:v>
                </c:pt>
                <c:pt idx="208">
                  <c:v>1.9512</c:v>
                </c:pt>
                <c:pt idx="209">
                  <c:v>1.9285000000000001</c:v>
                </c:pt>
                <c:pt idx="210">
                  <c:v>1.8989</c:v>
                </c:pt>
                <c:pt idx="211">
                  <c:v>1.8825000000000001</c:v>
                </c:pt>
                <c:pt idx="212">
                  <c:v>1.8798999999999999</c:v>
                </c:pt>
                <c:pt idx="213">
                  <c:v>1.8955</c:v>
                </c:pt>
                <c:pt idx="214">
                  <c:v>1.9557</c:v>
                </c:pt>
                <c:pt idx="215">
                  <c:v>1.9379</c:v>
                </c:pt>
                <c:pt idx="216">
                  <c:v>1.9258999999999999</c:v>
                </c:pt>
                <c:pt idx="217">
                  <c:v>1.9202999999999999</c:v>
                </c:pt>
                <c:pt idx="218">
                  <c:v>1.9166000000000001</c:v>
                </c:pt>
                <c:pt idx="219">
                  <c:v>1.8931</c:v>
                </c:pt>
                <c:pt idx="220">
                  <c:v>1.8828</c:v>
                </c:pt>
                <c:pt idx="221">
                  <c:v>1.8576999999999999</c:v>
                </c:pt>
                <c:pt idx="222">
                  <c:v>1.8494999999999999</c:v>
                </c:pt>
                <c:pt idx="223">
                  <c:v>1.8568</c:v>
                </c:pt>
                <c:pt idx="224">
                  <c:v>1.8154999999999999</c:v>
                </c:pt>
                <c:pt idx="225">
                  <c:v>1.8260000000000001</c:v>
                </c:pt>
                <c:pt idx="226">
                  <c:v>1.8017000000000001</c:v>
                </c:pt>
                <c:pt idx="227">
                  <c:v>1.8053999999999999</c:v>
                </c:pt>
                <c:pt idx="228">
                  <c:v>1.7889999999999999</c:v>
                </c:pt>
                <c:pt idx="229">
                  <c:v>1.7674000000000001</c:v>
                </c:pt>
                <c:pt idx="230">
                  <c:v>1.7490000000000001</c:v>
                </c:pt>
                <c:pt idx="231">
                  <c:v>1.7302999999999999</c:v>
                </c:pt>
                <c:pt idx="232">
                  <c:v>1.7523</c:v>
                </c:pt>
                <c:pt idx="233">
                  <c:v>1.6339999999999999</c:v>
                </c:pt>
                <c:pt idx="234">
                  <c:v>1.5863</c:v>
                </c:pt>
                <c:pt idx="235">
                  <c:v>1.5451999999999999</c:v>
                </c:pt>
                <c:pt idx="236">
                  <c:v>1.6112</c:v>
                </c:pt>
                <c:pt idx="237">
                  <c:v>1.6144000000000001</c:v>
                </c:pt>
                <c:pt idx="238">
                  <c:v>1.5981000000000001</c:v>
                </c:pt>
                <c:pt idx="239">
                  <c:v>1.5638000000000001</c:v>
                </c:pt>
                <c:pt idx="240">
                  <c:v>1.569</c:v>
                </c:pt>
                <c:pt idx="241">
                  <c:v>1.5729</c:v>
                </c:pt>
                <c:pt idx="242">
                  <c:v>1.5085</c:v>
                </c:pt>
                <c:pt idx="243">
                  <c:v>1.4651000000000001</c:v>
                </c:pt>
                <c:pt idx="244">
                  <c:v>1.4272</c:v>
                </c:pt>
                <c:pt idx="245">
                  <c:v>1.4192</c:v>
                </c:pt>
                <c:pt idx="246">
                  <c:v>1.4463999999999999</c:v>
                </c:pt>
                <c:pt idx="247">
                  <c:v>1.4258</c:v>
                </c:pt>
                <c:pt idx="248">
                  <c:v>1.4591000000000001</c:v>
                </c:pt>
                <c:pt idx="249">
                  <c:v>1.4258999999999999</c:v>
                </c:pt>
                <c:pt idx="250">
                  <c:v>1.4322999999999999</c:v>
                </c:pt>
                <c:pt idx="251">
                  <c:v>1.4369000000000001</c:v>
                </c:pt>
                <c:pt idx="252">
                  <c:v>1.3775999999999999</c:v>
                </c:pt>
                <c:pt idx="253">
                  <c:v>1.3823000000000001</c:v>
                </c:pt>
                <c:pt idx="254">
                  <c:v>1.3509</c:v>
                </c:pt>
                <c:pt idx="255">
                  <c:v>1.3331</c:v>
                </c:pt>
                <c:pt idx="256">
                  <c:v>1.3894</c:v>
                </c:pt>
                <c:pt idx="257">
                  <c:v>1.3875999999999999</c:v>
                </c:pt>
              </c:numCache>
            </c:numRef>
          </c:val>
          <c:smooth val="0"/>
          <c:extLst>
            <c:ext xmlns:c16="http://schemas.microsoft.com/office/drawing/2014/chart" uri="{C3380CC4-5D6E-409C-BE32-E72D297353CC}">
              <c16:uniqueId val="{00000001-AD17-4F5A-9D44-E983B3F1FFF5}"/>
            </c:ext>
          </c:extLst>
        </c:ser>
        <c:dLbls>
          <c:showLegendKey val="0"/>
          <c:showVal val="0"/>
          <c:showCatName val="0"/>
          <c:showSerName val="0"/>
          <c:showPercent val="0"/>
          <c:showBubbleSize val="0"/>
        </c:dLbls>
        <c:marker val="1"/>
        <c:smooth val="0"/>
        <c:axId val="593615920"/>
        <c:axId val="216723040"/>
      </c:lineChart>
      <c:dateAx>
        <c:axId val="215468968"/>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216136"/>
        <c:crosses val="autoZero"/>
        <c:auto val="1"/>
        <c:lblOffset val="100"/>
        <c:baseTimeUnit val="days"/>
      </c:dateAx>
      <c:valAx>
        <c:axId val="434216136"/>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5468968"/>
        <c:crosses val="autoZero"/>
        <c:crossBetween val="between"/>
      </c:valAx>
      <c:valAx>
        <c:axId val="216723040"/>
        <c:scaling>
          <c:orientation val="minMax"/>
          <c:min val="1"/>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3615920"/>
        <c:crosses val="max"/>
        <c:crossBetween val="between"/>
      </c:valAx>
      <c:dateAx>
        <c:axId val="593615920"/>
        <c:scaling>
          <c:orientation val="minMax"/>
        </c:scaling>
        <c:delete val="1"/>
        <c:axPos val="b"/>
        <c:numFmt formatCode="mm/dd/yyyy" sourceLinked="1"/>
        <c:majorTickMark val="out"/>
        <c:minorTickMark val="none"/>
        <c:tickLblPos val="nextTo"/>
        <c:crossAx val="216723040"/>
        <c:crosses val="autoZero"/>
        <c:auto val="1"/>
        <c:lblOffset val="100"/>
        <c:baseTimeUnit val="day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Chart 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 2'!$D$5:$D$7</c:f>
              <c:strCache>
                <c:ptCount val="3"/>
                <c:pt idx="0">
                  <c:v>%BRN 1!-ICE</c:v>
                </c:pt>
                <c:pt idx="1">
                  <c:v>Last</c:v>
                </c:pt>
                <c:pt idx="2">
                  <c:v>BRENT CRUDE OIL</c:v>
                </c:pt>
              </c:strCache>
            </c:strRef>
          </c:tx>
          <c:spPr>
            <a:ln w="28575" cap="rnd">
              <a:solidFill>
                <a:schemeClr val="accent1"/>
              </a:solidFill>
              <a:round/>
            </a:ln>
            <a:effectLst/>
          </c:spPr>
          <c:marker>
            <c:symbol val="none"/>
          </c:marker>
          <c:cat>
            <c:numRef>
              <c:f>'Chart 2'!$C$8:$C$265</c:f>
              <c:numCache>
                <c:formatCode>mm/dd/yyyy</c:formatCode>
                <c:ptCount val="258"/>
                <c:pt idx="0">
                  <c:v>43854</c:v>
                </c:pt>
                <c:pt idx="1">
                  <c:v>43853</c:v>
                </c:pt>
                <c:pt idx="2">
                  <c:v>43852</c:v>
                </c:pt>
                <c:pt idx="3">
                  <c:v>43851</c:v>
                </c:pt>
                <c:pt idx="4">
                  <c:v>43850</c:v>
                </c:pt>
                <c:pt idx="5">
                  <c:v>43847</c:v>
                </c:pt>
                <c:pt idx="6">
                  <c:v>43846</c:v>
                </c:pt>
                <c:pt idx="7">
                  <c:v>43845</c:v>
                </c:pt>
                <c:pt idx="8">
                  <c:v>43844</c:v>
                </c:pt>
                <c:pt idx="9">
                  <c:v>43843</c:v>
                </c:pt>
                <c:pt idx="10">
                  <c:v>43840</c:v>
                </c:pt>
                <c:pt idx="11">
                  <c:v>43839</c:v>
                </c:pt>
                <c:pt idx="12">
                  <c:v>43838</c:v>
                </c:pt>
                <c:pt idx="13">
                  <c:v>43837</c:v>
                </c:pt>
                <c:pt idx="14">
                  <c:v>43836</c:v>
                </c:pt>
                <c:pt idx="15">
                  <c:v>43833</c:v>
                </c:pt>
                <c:pt idx="16">
                  <c:v>43832</c:v>
                </c:pt>
                <c:pt idx="17">
                  <c:v>43830</c:v>
                </c:pt>
                <c:pt idx="18">
                  <c:v>43829</c:v>
                </c:pt>
                <c:pt idx="19">
                  <c:v>43826</c:v>
                </c:pt>
                <c:pt idx="20">
                  <c:v>43825</c:v>
                </c:pt>
                <c:pt idx="21">
                  <c:v>43823</c:v>
                </c:pt>
                <c:pt idx="22">
                  <c:v>43822</c:v>
                </c:pt>
                <c:pt idx="23">
                  <c:v>43819</c:v>
                </c:pt>
                <c:pt idx="24">
                  <c:v>43818</c:v>
                </c:pt>
                <c:pt idx="25">
                  <c:v>43817</c:v>
                </c:pt>
                <c:pt idx="26">
                  <c:v>43816</c:v>
                </c:pt>
                <c:pt idx="27">
                  <c:v>43815</c:v>
                </c:pt>
                <c:pt idx="28">
                  <c:v>43812</c:v>
                </c:pt>
                <c:pt idx="29">
                  <c:v>43811</c:v>
                </c:pt>
                <c:pt idx="30">
                  <c:v>43810</c:v>
                </c:pt>
                <c:pt idx="31">
                  <c:v>43809</c:v>
                </c:pt>
                <c:pt idx="32">
                  <c:v>43808</c:v>
                </c:pt>
                <c:pt idx="33">
                  <c:v>43805</c:v>
                </c:pt>
                <c:pt idx="34">
                  <c:v>43804</c:v>
                </c:pt>
                <c:pt idx="35">
                  <c:v>43803</c:v>
                </c:pt>
                <c:pt idx="36">
                  <c:v>43802</c:v>
                </c:pt>
                <c:pt idx="37">
                  <c:v>43801</c:v>
                </c:pt>
                <c:pt idx="38">
                  <c:v>43798</c:v>
                </c:pt>
                <c:pt idx="39">
                  <c:v>43796</c:v>
                </c:pt>
                <c:pt idx="40">
                  <c:v>43795</c:v>
                </c:pt>
                <c:pt idx="41">
                  <c:v>43794</c:v>
                </c:pt>
                <c:pt idx="42">
                  <c:v>43791</c:v>
                </c:pt>
                <c:pt idx="43">
                  <c:v>43790</c:v>
                </c:pt>
                <c:pt idx="44">
                  <c:v>43789</c:v>
                </c:pt>
                <c:pt idx="45">
                  <c:v>43788</c:v>
                </c:pt>
                <c:pt idx="46">
                  <c:v>43787</c:v>
                </c:pt>
                <c:pt idx="47">
                  <c:v>43784</c:v>
                </c:pt>
                <c:pt idx="48">
                  <c:v>43783</c:v>
                </c:pt>
                <c:pt idx="49">
                  <c:v>43782</c:v>
                </c:pt>
                <c:pt idx="50">
                  <c:v>43781</c:v>
                </c:pt>
                <c:pt idx="51">
                  <c:v>43780</c:v>
                </c:pt>
                <c:pt idx="52">
                  <c:v>43777</c:v>
                </c:pt>
                <c:pt idx="53">
                  <c:v>43776</c:v>
                </c:pt>
                <c:pt idx="54">
                  <c:v>43775</c:v>
                </c:pt>
                <c:pt idx="55">
                  <c:v>43774</c:v>
                </c:pt>
                <c:pt idx="56">
                  <c:v>43773</c:v>
                </c:pt>
                <c:pt idx="57">
                  <c:v>43770</c:v>
                </c:pt>
                <c:pt idx="58">
                  <c:v>43769</c:v>
                </c:pt>
                <c:pt idx="59">
                  <c:v>43768</c:v>
                </c:pt>
                <c:pt idx="60">
                  <c:v>43767</c:v>
                </c:pt>
                <c:pt idx="61">
                  <c:v>43766</c:v>
                </c:pt>
                <c:pt idx="62">
                  <c:v>43763</c:v>
                </c:pt>
                <c:pt idx="63">
                  <c:v>43762</c:v>
                </c:pt>
                <c:pt idx="64">
                  <c:v>43761</c:v>
                </c:pt>
                <c:pt idx="65">
                  <c:v>43760</c:v>
                </c:pt>
                <c:pt idx="66">
                  <c:v>43759</c:v>
                </c:pt>
                <c:pt idx="67">
                  <c:v>43756</c:v>
                </c:pt>
                <c:pt idx="68">
                  <c:v>43755</c:v>
                </c:pt>
                <c:pt idx="69">
                  <c:v>43754</c:v>
                </c:pt>
                <c:pt idx="70">
                  <c:v>43753</c:v>
                </c:pt>
                <c:pt idx="71">
                  <c:v>43752</c:v>
                </c:pt>
                <c:pt idx="72">
                  <c:v>43749</c:v>
                </c:pt>
                <c:pt idx="73">
                  <c:v>43748</c:v>
                </c:pt>
                <c:pt idx="74">
                  <c:v>43747</c:v>
                </c:pt>
                <c:pt idx="75">
                  <c:v>43746</c:v>
                </c:pt>
                <c:pt idx="76">
                  <c:v>43745</c:v>
                </c:pt>
                <c:pt idx="77">
                  <c:v>43742</c:v>
                </c:pt>
                <c:pt idx="78">
                  <c:v>43741</c:v>
                </c:pt>
                <c:pt idx="79">
                  <c:v>43740</c:v>
                </c:pt>
                <c:pt idx="80">
                  <c:v>43739</c:v>
                </c:pt>
                <c:pt idx="81">
                  <c:v>43738</c:v>
                </c:pt>
                <c:pt idx="82">
                  <c:v>43735</c:v>
                </c:pt>
                <c:pt idx="83">
                  <c:v>43734</c:v>
                </c:pt>
                <c:pt idx="84">
                  <c:v>43733</c:v>
                </c:pt>
                <c:pt idx="85">
                  <c:v>43732</c:v>
                </c:pt>
                <c:pt idx="86">
                  <c:v>43731</c:v>
                </c:pt>
                <c:pt idx="87">
                  <c:v>43728</c:v>
                </c:pt>
                <c:pt idx="88">
                  <c:v>43727</c:v>
                </c:pt>
                <c:pt idx="89">
                  <c:v>43726</c:v>
                </c:pt>
                <c:pt idx="90">
                  <c:v>43725</c:v>
                </c:pt>
                <c:pt idx="91">
                  <c:v>43724</c:v>
                </c:pt>
                <c:pt idx="92">
                  <c:v>43721</c:v>
                </c:pt>
                <c:pt idx="93">
                  <c:v>43720</c:v>
                </c:pt>
                <c:pt idx="94">
                  <c:v>43719</c:v>
                </c:pt>
                <c:pt idx="95">
                  <c:v>43718</c:v>
                </c:pt>
                <c:pt idx="96">
                  <c:v>43717</c:v>
                </c:pt>
                <c:pt idx="97">
                  <c:v>43714</c:v>
                </c:pt>
                <c:pt idx="98">
                  <c:v>43713</c:v>
                </c:pt>
                <c:pt idx="99">
                  <c:v>43712</c:v>
                </c:pt>
                <c:pt idx="100">
                  <c:v>43711</c:v>
                </c:pt>
                <c:pt idx="101">
                  <c:v>43710</c:v>
                </c:pt>
                <c:pt idx="102">
                  <c:v>43707</c:v>
                </c:pt>
                <c:pt idx="103">
                  <c:v>43706</c:v>
                </c:pt>
                <c:pt idx="104">
                  <c:v>43705</c:v>
                </c:pt>
                <c:pt idx="105">
                  <c:v>43704</c:v>
                </c:pt>
                <c:pt idx="106">
                  <c:v>43703</c:v>
                </c:pt>
                <c:pt idx="107">
                  <c:v>43700</c:v>
                </c:pt>
                <c:pt idx="108">
                  <c:v>43699</c:v>
                </c:pt>
                <c:pt idx="109">
                  <c:v>43698</c:v>
                </c:pt>
                <c:pt idx="110">
                  <c:v>43697</c:v>
                </c:pt>
                <c:pt idx="111">
                  <c:v>43696</c:v>
                </c:pt>
                <c:pt idx="112">
                  <c:v>43693</c:v>
                </c:pt>
                <c:pt idx="113">
                  <c:v>43692</c:v>
                </c:pt>
                <c:pt idx="114">
                  <c:v>43691</c:v>
                </c:pt>
                <c:pt idx="115">
                  <c:v>43690</c:v>
                </c:pt>
                <c:pt idx="116">
                  <c:v>43689</c:v>
                </c:pt>
                <c:pt idx="117">
                  <c:v>43686</c:v>
                </c:pt>
                <c:pt idx="118">
                  <c:v>43685</c:v>
                </c:pt>
                <c:pt idx="119">
                  <c:v>43684</c:v>
                </c:pt>
                <c:pt idx="120">
                  <c:v>43683</c:v>
                </c:pt>
                <c:pt idx="121">
                  <c:v>43682</c:v>
                </c:pt>
                <c:pt idx="122">
                  <c:v>43679</c:v>
                </c:pt>
                <c:pt idx="123">
                  <c:v>43678</c:v>
                </c:pt>
                <c:pt idx="124">
                  <c:v>43677</c:v>
                </c:pt>
                <c:pt idx="125">
                  <c:v>43676</c:v>
                </c:pt>
                <c:pt idx="126">
                  <c:v>43675</c:v>
                </c:pt>
                <c:pt idx="127">
                  <c:v>43672</c:v>
                </c:pt>
                <c:pt idx="128">
                  <c:v>43671</c:v>
                </c:pt>
                <c:pt idx="129">
                  <c:v>43670</c:v>
                </c:pt>
                <c:pt idx="130">
                  <c:v>43669</c:v>
                </c:pt>
                <c:pt idx="131">
                  <c:v>43668</c:v>
                </c:pt>
                <c:pt idx="132">
                  <c:v>43665</c:v>
                </c:pt>
                <c:pt idx="133">
                  <c:v>43664</c:v>
                </c:pt>
                <c:pt idx="134">
                  <c:v>43663</c:v>
                </c:pt>
                <c:pt idx="135">
                  <c:v>43662</c:v>
                </c:pt>
                <c:pt idx="136">
                  <c:v>43661</c:v>
                </c:pt>
                <c:pt idx="137">
                  <c:v>43658</c:v>
                </c:pt>
                <c:pt idx="138">
                  <c:v>43657</c:v>
                </c:pt>
                <c:pt idx="139">
                  <c:v>43656</c:v>
                </c:pt>
                <c:pt idx="140">
                  <c:v>43655</c:v>
                </c:pt>
                <c:pt idx="141">
                  <c:v>43654</c:v>
                </c:pt>
                <c:pt idx="142">
                  <c:v>43651</c:v>
                </c:pt>
                <c:pt idx="143">
                  <c:v>43650</c:v>
                </c:pt>
                <c:pt idx="144">
                  <c:v>43649</c:v>
                </c:pt>
                <c:pt idx="145">
                  <c:v>43648</c:v>
                </c:pt>
                <c:pt idx="146">
                  <c:v>43647</c:v>
                </c:pt>
                <c:pt idx="147">
                  <c:v>43644</c:v>
                </c:pt>
                <c:pt idx="148">
                  <c:v>43643</c:v>
                </c:pt>
                <c:pt idx="149">
                  <c:v>43642</c:v>
                </c:pt>
                <c:pt idx="150">
                  <c:v>43641</c:v>
                </c:pt>
                <c:pt idx="151">
                  <c:v>43640</c:v>
                </c:pt>
                <c:pt idx="152">
                  <c:v>43637</c:v>
                </c:pt>
                <c:pt idx="153">
                  <c:v>43636</c:v>
                </c:pt>
                <c:pt idx="154">
                  <c:v>43635</c:v>
                </c:pt>
                <c:pt idx="155">
                  <c:v>43634</c:v>
                </c:pt>
                <c:pt idx="156">
                  <c:v>43633</c:v>
                </c:pt>
                <c:pt idx="157">
                  <c:v>43630</c:v>
                </c:pt>
                <c:pt idx="158">
                  <c:v>43629</c:v>
                </c:pt>
                <c:pt idx="159">
                  <c:v>43628</c:v>
                </c:pt>
                <c:pt idx="160">
                  <c:v>43627</c:v>
                </c:pt>
                <c:pt idx="161">
                  <c:v>43626</c:v>
                </c:pt>
                <c:pt idx="162">
                  <c:v>43623</c:v>
                </c:pt>
                <c:pt idx="163">
                  <c:v>43622</c:v>
                </c:pt>
                <c:pt idx="164">
                  <c:v>43621</c:v>
                </c:pt>
                <c:pt idx="165">
                  <c:v>43620</c:v>
                </c:pt>
                <c:pt idx="166">
                  <c:v>43619</c:v>
                </c:pt>
                <c:pt idx="167">
                  <c:v>43616</c:v>
                </c:pt>
                <c:pt idx="168">
                  <c:v>43615</c:v>
                </c:pt>
                <c:pt idx="169">
                  <c:v>43614</c:v>
                </c:pt>
                <c:pt idx="170">
                  <c:v>43613</c:v>
                </c:pt>
                <c:pt idx="171">
                  <c:v>43612</c:v>
                </c:pt>
                <c:pt idx="172">
                  <c:v>43609</c:v>
                </c:pt>
                <c:pt idx="173">
                  <c:v>43608</c:v>
                </c:pt>
                <c:pt idx="174">
                  <c:v>43607</c:v>
                </c:pt>
                <c:pt idx="175">
                  <c:v>43606</c:v>
                </c:pt>
                <c:pt idx="176">
                  <c:v>43605</c:v>
                </c:pt>
                <c:pt idx="177">
                  <c:v>43602</c:v>
                </c:pt>
                <c:pt idx="178">
                  <c:v>43601</c:v>
                </c:pt>
                <c:pt idx="179">
                  <c:v>43600</c:v>
                </c:pt>
                <c:pt idx="180">
                  <c:v>43599</c:v>
                </c:pt>
                <c:pt idx="181">
                  <c:v>43598</c:v>
                </c:pt>
                <c:pt idx="182">
                  <c:v>43595</c:v>
                </c:pt>
                <c:pt idx="183">
                  <c:v>43594</c:v>
                </c:pt>
                <c:pt idx="184">
                  <c:v>43593</c:v>
                </c:pt>
                <c:pt idx="185">
                  <c:v>43592</c:v>
                </c:pt>
                <c:pt idx="186">
                  <c:v>43591</c:v>
                </c:pt>
                <c:pt idx="187">
                  <c:v>43588</c:v>
                </c:pt>
                <c:pt idx="188">
                  <c:v>43587</c:v>
                </c:pt>
                <c:pt idx="189">
                  <c:v>43586</c:v>
                </c:pt>
                <c:pt idx="190">
                  <c:v>43585</c:v>
                </c:pt>
                <c:pt idx="191">
                  <c:v>43584</c:v>
                </c:pt>
                <c:pt idx="192">
                  <c:v>43581</c:v>
                </c:pt>
                <c:pt idx="193">
                  <c:v>43580</c:v>
                </c:pt>
                <c:pt idx="194">
                  <c:v>43579</c:v>
                </c:pt>
                <c:pt idx="195">
                  <c:v>43578</c:v>
                </c:pt>
                <c:pt idx="196">
                  <c:v>43577</c:v>
                </c:pt>
                <c:pt idx="197">
                  <c:v>43573</c:v>
                </c:pt>
                <c:pt idx="198">
                  <c:v>43572</c:v>
                </c:pt>
                <c:pt idx="199">
                  <c:v>43571</c:v>
                </c:pt>
                <c:pt idx="200">
                  <c:v>43570</c:v>
                </c:pt>
                <c:pt idx="201">
                  <c:v>43567</c:v>
                </c:pt>
                <c:pt idx="202">
                  <c:v>43566</c:v>
                </c:pt>
                <c:pt idx="203">
                  <c:v>43565</c:v>
                </c:pt>
                <c:pt idx="204">
                  <c:v>43564</c:v>
                </c:pt>
                <c:pt idx="205">
                  <c:v>43563</c:v>
                </c:pt>
                <c:pt idx="206">
                  <c:v>43560</c:v>
                </c:pt>
                <c:pt idx="207">
                  <c:v>43559</c:v>
                </c:pt>
                <c:pt idx="208">
                  <c:v>43558</c:v>
                </c:pt>
                <c:pt idx="209">
                  <c:v>43557</c:v>
                </c:pt>
                <c:pt idx="210">
                  <c:v>43556</c:v>
                </c:pt>
                <c:pt idx="211">
                  <c:v>43553</c:v>
                </c:pt>
                <c:pt idx="212">
                  <c:v>43552</c:v>
                </c:pt>
                <c:pt idx="213">
                  <c:v>43551</c:v>
                </c:pt>
                <c:pt idx="214">
                  <c:v>43550</c:v>
                </c:pt>
                <c:pt idx="215">
                  <c:v>43549</c:v>
                </c:pt>
                <c:pt idx="216">
                  <c:v>43546</c:v>
                </c:pt>
                <c:pt idx="217">
                  <c:v>43545</c:v>
                </c:pt>
                <c:pt idx="218">
                  <c:v>43544</c:v>
                </c:pt>
                <c:pt idx="219">
                  <c:v>43543</c:v>
                </c:pt>
                <c:pt idx="220">
                  <c:v>43542</c:v>
                </c:pt>
                <c:pt idx="221">
                  <c:v>43539</c:v>
                </c:pt>
                <c:pt idx="222">
                  <c:v>43538</c:v>
                </c:pt>
                <c:pt idx="223">
                  <c:v>43537</c:v>
                </c:pt>
                <c:pt idx="224">
                  <c:v>43536</c:v>
                </c:pt>
                <c:pt idx="225">
                  <c:v>43535</c:v>
                </c:pt>
                <c:pt idx="226">
                  <c:v>43532</c:v>
                </c:pt>
                <c:pt idx="227">
                  <c:v>43531</c:v>
                </c:pt>
                <c:pt idx="228">
                  <c:v>43530</c:v>
                </c:pt>
                <c:pt idx="229">
                  <c:v>43529</c:v>
                </c:pt>
                <c:pt idx="230">
                  <c:v>43528</c:v>
                </c:pt>
                <c:pt idx="231">
                  <c:v>43525</c:v>
                </c:pt>
                <c:pt idx="232">
                  <c:v>43524</c:v>
                </c:pt>
                <c:pt idx="233">
                  <c:v>43523</c:v>
                </c:pt>
                <c:pt idx="234">
                  <c:v>43522</c:v>
                </c:pt>
                <c:pt idx="235">
                  <c:v>43521</c:v>
                </c:pt>
                <c:pt idx="236">
                  <c:v>43518</c:v>
                </c:pt>
                <c:pt idx="237">
                  <c:v>43517</c:v>
                </c:pt>
                <c:pt idx="238">
                  <c:v>43516</c:v>
                </c:pt>
                <c:pt idx="239">
                  <c:v>43515</c:v>
                </c:pt>
                <c:pt idx="240">
                  <c:v>43514</c:v>
                </c:pt>
                <c:pt idx="241">
                  <c:v>43511</c:v>
                </c:pt>
                <c:pt idx="242">
                  <c:v>43510</c:v>
                </c:pt>
                <c:pt idx="243">
                  <c:v>43509</c:v>
                </c:pt>
                <c:pt idx="244">
                  <c:v>43508</c:v>
                </c:pt>
                <c:pt idx="245">
                  <c:v>43507</c:v>
                </c:pt>
                <c:pt idx="246">
                  <c:v>43504</c:v>
                </c:pt>
                <c:pt idx="247">
                  <c:v>43503</c:v>
                </c:pt>
                <c:pt idx="248">
                  <c:v>43502</c:v>
                </c:pt>
                <c:pt idx="249">
                  <c:v>43501</c:v>
                </c:pt>
                <c:pt idx="250">
                  <c:v>43500</c:v>
                </c:pt>
                <c:pt idx="251">
                  <c:v>43497</c:v>
                </c:pt>
                <c:pt idx="252">
                  <c:v>43496</c:v>
                </c:pt>
                <c:pt idx="253">
                  <c:v>43495</c:v>
                </c:pt>
                <c:pt idx="254">
                  <c:v>43494</c:v>
                </c:pt>
                <c:pt idx="255">
                  <c:v>43493</c:v>
                </c:pt>
                <c:pt idx="256">
                  <c:v>43490</c:v>
                </c:pt>
                <c:pt idx="257">
                  <c:v>43489</c:v>
                </c:pt>
              </c:numCache>
            </c:numRef>
          </c:cat>
          <c:val>
            <c:numRef>
              <c:f>'Chart 2'!$D$8:$D$265</c:f>
              <c:numCache>
                <c:formatCode>General</c:formatCode>
                <c:ptCount val="258"/>
                <c:pt idx="0">
                  <c:v>60.69</c:v>
                </c:pt>
                <c:pt idx="1">
                  <c:v>62.04</c:v>
                </c:pt>
                <c:pt idx="2">
                  <c:v>63.21</c:v>
                </c:pt>
                <c:pt idx="3">
                  <c:v>64.59</c:v>
                </c:pt>
                <c:pt idx="4">
                  <c:v>65.2</c:v>
                </c:pt>
                <c:pt idx="5">
                  <c:v>64.849999999999994</c:v>
                </c:pt>
                <c:pt idx="6">
                  <c:v>64.62</c:v>
                </c:pt>
                <c:pt idx="7">
                  <c:v>64</c:v>
                </c:pt>
                <c:pt idx="8">
                  <c:v>64.489999999999995</c:v>
                </c:pt>
                <c:pt idx="9">
                  <c:v>64.2</c:v>
                </c:pt>
                <c:pt idx="10">
                  <c:v>64.98</c:v>
                </c:pt>
                <c:pt idx="11">
                  <c:v>65.37</c:v>
                </c:pt>
                <c:pt idx="12">
                  <c:v>65.44</c:v>
                </c:pt>
                <c:pt idx="13">
                  <c:v>68.27</c:v>
                </c:pt>
                <c:pt idx="14">
                  <c:v>68.91</c:v>
                </c:pt>
                <c:pt idx="15">
                  <c:v>68.599999999999994</c:v>
                </c:pt>
                <c:pt idx="16">
                  <c:v>66.25</c:v>
                </c:pt>
                <c:pt idx="17">
                  <c:v>66</c:v>
                </c:pt>
                <c:pt idx="18">
                  <c:v>68.44</c:v>
                </c:pt>
                <c:pt idx="19">
                  <c:v>68.16</c:v>
                </c:pt>
                <c:pt idx="20">
                  <c:v>67.92</c:v>
                </c:pt>
                <c:pt idx="21">
                  <c:v>67.2</c:v>
                </c:pt>
                <c:pt idx="22">
                  <c:v>66.39</c:v>
                </c:pt>
                <c:pt idx="23">
                  <c:v>66.14</c:v>
                </c:pt>
                <c:pt idx="24">
                  <c:v>66.540000000000006</c:v>
                </c:pt>
                <c:pt idx="25">
                  <c:v>66.17</c:v>
                </c:pt>
                <c:pt idx="26">
                  <c:v>66.099999999999994</c:v>
                </c:pt>
                <c:pt idx="27">
                  <c:v>65.34</c:v>
                </c:pt>
                <c:pt idx="28">
                  <c:v>65.22</c:v>
                </c:pt>
                <c:pt idx="29">
                  <c:v>64.2</c:v>
                </c:pt>
                <c:pt idx="30">
                  <c:v>63.72</c:v>
                </c:pt>
                <c:pt idx="31">
                  <c:v>64.34</c:v>
                </c:pt>
                <c:pt idx="32">
                  <c:v>64.25</c:v>
                </c:pt>
                <c:pt idx="33">
                  <c:v>64.39</c:v>
                </c:pt>
                <c:pt idx="34">
                  <c:v>63.39</c:v>
                </c:pt>
                <c:pt idx="35">
                  <c:v>63</c:v>
                </c:pt>
                <c:pt idx="36">
                  <c:v>60.82</c:v>
                </c:pt>
                <c:pt idx="37">
                  <c:v>60.92</c:v>
                </c:pt>
                <c:pt idx="38">
                  <c:v>62.43</c:v>
                </c:pt>
                <c:pt idx="39">
                  <c:v>64.06</c:v>
                </c:pt>
                <c:pt idx="40">
                  <c:v>64.27</c:v>
                </c:pt>
                <c:pt idx="41">
                  <c:v>63.65</c:v>
                </c:pt>
                <c:pt idx="42">
                  <c:v>63.39</c:v>
                </c:pt>
                <c:pt idx="43">
                  <c:v>63.97</c:v>
                </c:pt>
                <c:pt idx="44">
                  <c:v>62.4</c:v>
                </c:pt>
                <c:pt idx="45">
                  <c:v>60.91</c:v>
                </c:pt>
                <c:pt idx="46">
                  <c:v>62.44</c:v>
                </c:pt>
                <c:pt idx="47">
                  <c:v>63.3</c:v>
                </c:pt>
                <c:pt idx="48">
                  <c:v>62.28</c:v>
                </c:pt>
                <c:pt idx="49">
                  <c:v>62.37</c:v>
                </c:pt>
                <c:pt idx="50">
                  <c:v>62.06</c:v>
                </c:pt>
                <c:pt idx="51">
                  <c:v>62.18</c:v>
                </c:pt>
                <c:pt idx="52">
                  <c:v>62.51</c:v>
                </c:pt>
                <c:pt idx="53">
                  <c:v>62.29</c:v>
                </c:pt>
                <c:pt idx="54">
                  <c:v>61.74</c:v>
                </c:pt>
                <c:pt idx="55">
                  <c:v>62.96</c:v>
                </c:pt>
                <c:pt idx="56">
                  <c:v>62.13</c:v>
                </c:pt>
                <c:pt idx="57">
                  <c:v>61.69</c:v>
                </c:pt>
                <c:pt idx="58">
                  <c:v>60.23</c:v>
                </c:pt>
                <c:pt idx="59">
                  <c:v>60.61</c:v>
                </c:pt>
                <c:pt idx="60">
                  <c:v>61.59</c:v>
                </c:pt>
                <c:pt idx="61">
                  <c:v>61.57</c:v>
                </c:pt>
                <c:pt idx="62">
                  <c:v>62.02</c:v>
                </c:pt>
                <c:pt idx="63">
                  <c:v>61.67</c:v>
                </c:pt>
                <c:pt idx="64">
                  <c:v>61.17</c:v>
                </c:pt>
                <c:pt idx="65">
                  <c:v>59.7</c:v>
                </c:pt>
                <c:pt idx="66">
                  <c:v>58.96</c:v>
                </c:pt>
                <c:pt idx="67">
                  <c:v>59.42</c:v>
                </c:pt>
                <c:pt idx="68">
                  <c:v>59.91</c:v>
                </c:pt>
                <c:pt idx="69">
                  <c:v>59.42</c:v>
                </c:pt>
                <c:pt idx="70">
                  <c:v>58.74</c:v>
                </c:pt>
                <c:pt idx="71">
                  <c:v>59.35</c:v>
                </c:pt>
                <c:pt idx="72">
                  <c:v>60.51</c:v>
                </c:pt>
                <c:pt idx="73">
                  <c:v>59.1</c:v>
                </c:pt>
                <c:pt idx="74">
                  <c:v>58.32</c:v>
                </c:pt>
                <c:pt idx="75">
                  <c:v>58.24</c:v>
                </c:pt>
                <c:pt idx="76">
                  <c:v>58.35</c:v>
                </c:pt>
                <c:pt idx="77">
                  <c:v>58.37</c:v>
                </c:pt>
                <c:pt idx="78">
                  <c:v>57.71</c:v>
                </c:pt>
                <c:pt idx="79">
                  <c:v>57.69</c:v>
                </c:pt>
                <c:pt idx="80">
                  <c:v>58.89</c:v>
                </c:pt>
                <c:pt idx="81">
                  <c:v>60.78</c:v>
                </c:pt>
                <c:pt idx="82">
                  <c:v>61.91</c:v>
                </c:pt>
                <c:pt idx="83">
                  <c:v>62.74</c:v>
                </c:pt>
                <c:pt idx="84">
                  <c:v>62.39</c:v>
                </c:pt>
                <c:pt idx="85">
                  <c:v>63.1</c:v>
                </c:pt>
                <c:pt idx="86">
                  <c:v>64.77</c:v>
                </c:pt>
                <c:pt idx="87">
                  <c:v>64.28</c:v>
                </c:pt>
                <c:pt idx="88">
                  <c:v>64.400000000000006</c:v>
                </c:pt>
                <c:pt idx="89">
                  <c:v>63.6</c:v>
                </c:pt>
                <c:pt idx="90">
                  <c:v>64.55</c:v>
                </c:pt>
                <c:pt idx="91">
                  <c:v>69.02</c:v>
                </c:pt>
                <c:pt idx="92">
                  <c:v>60.22</c:v>
                </c:pt>
                <c:pt idx="93">
                  <c:v>60.38</c:v>
                </c:pt>
                <c:pt idx="94">
                  <c:v>60.81</c:v>
                </c:pt>
                <c:pt idx="95">
                  <c:v>62.38</c:v>
                </c:pt>
                <c:pt idx="96">
                  <c:v>62.59</c:v>
                </c:pt>
                <c:pt idx="97">
                  <c:v>61.54</c:v>
                </c:pt>
                <c:pt idx="98">
                  <c:v>60.95</c:v>
                </c:pt>
                <c:pt idx="99">
                  <c:v>60.7</c:v>
                </c:pt>
                <c:pt idx="100">
                  <c:v>58.26</c:v>
                </c:pt>
                <c:pt idx="101">
                  <c:v>58.66</c:v>
                </c:pt>
                <c:pt idx="102">
                  <c:v>60.43</c:v>
                </c:pt>
                <c:pt idx="103">
                  <c:v>61.08</c:v>
                </c:pt>
                <c:pt idx="104">
                  <c:v>60.49</c:v>
                </c:pt>
                <c:pt idx="105">
                  <c:v>59.51</c:v>
                </c:pt>
                <c:pt idx="106">
                  <c:v>58.7</c:v>
                </c:pt>
                <c:pt idx="107">
                  <c:v>59.34</c:v>
                </c:pt>
                <c:pt idx="108">
                  <c:v>59.92</c:v>
                </c:pt>
                <c:pt idx="109">
                  <c:v>60.3</c:v>
                </c:pt>
                <c:pt idx="110">
                  <c:v>60.03</c:v>
                </c:pt>
                <c:pt idx="111">
                  <c:v>59.74</c:v>
                </c:pt>
                <c:pt idx="112">
                  <c:v>58.64</c:v>
                </c:pt>
                <c:pt idx="113">
                  <c:v>58.23</c:v>
                </c:pt>
                <c:pt idx="114">
                  <c:v>59.48</c:v>
                </c:pt>
                <c:pt idx="115">
                  <c:v>61.3</c:v>
                </c:pt>
                <c:pt idx="116">
                  <c:v>58.57</c:v>
                </c:pt>
                <c:pt idx="117">
                  <c:v>58.53</c:v>
                </c:pt>
                <c:pt idx="118">
                  <c:v>57.38</c:v>
                </c:pt>
                <c:pt idx="119">
                  <c:v>56.23</c:v>
                </c:pt>
                <c:pt idx="120">
                  <c:v>58.94</c:v>
                </c:pt>
                <c:pt idx="121">
                  <c:v>59.81</c:v>
                </c:pt>
                <c:pt idx="122">
                  <c:v>61.89</c:v>
                </c:pt>
                <c:pt idx="123">
                  <c:v>60.5</c:v>
                </c:pt>
                <c:pt idx="124">
                  <c:v>65.17</c:v>
                </c:pt>
                <c:pt idx="125">
                  <c:v>64.72</c:v>
                </c:pt>
                <c:pt idx="126">
                  <c:v>63.71</c:v>
                </c:pt>
                <c:pt idx="127">
                  <c:v>63.46</c:v>
                </c:pt>
                <c:pt idx="128">
                  <c:v>63.39</c:v>
                </c:pt>
                <c:pt idx="129">
                  <c:v>63.18</c:v>
                </c:pt>
                <c:pt idx="130">
                  <c:v>63.83</c:v>
                </c:pt>
                <c:pt idx="131">
                  <c:v>63.26</c:v>
                </c:pt>
                <c:pt idx="132">
                  <c:v>62.47</c:v>
                </c:pt>
                <c:pt idx="133">
                  <c:v>61.93</c:v>
                </c:pt>
                <c:pt idx="134">
                  <c:v>63.66</c:v>
                </c:pt>
                <c:pt idx="135">
                  <c:v>64.349999999999994</c:v>
                </c:pt>
                <c:pt idx="136">
                  <c:v>66.48</c:v>
                </c:pt>
                <c:pt idx="137">
                  <c:v>66.72</c:v>
                </c:pt>
                <c:pt idx="138">
                  <c:v>66.52</c:v>
                </c:pt>
                <c:pt idx="139">
                  <c:v>67.010000000000005</c:v>
                </c:pt>
                <c:pt idx="140">
                  <c:v>64.16</c:v>
                </c:pt>
                <c:pt idx="141">
                  <c:v>64.11</c:v>
                </c:pt>
                <c:pt idx="142">
                  <c:v>64.23</c:v>
                </c:pt>
                <c:pt idx="143">
                  <c:v>63.3</c:v>
                </c:pt>
                <c:pt idx="144">
                  <c:v>63.82</c:v>
                </c:pt>
                <c:pt idx="145">
                  <c:v>62.4</c:v>
                </c:pt>
                <c:pt idx="146">
                  <c:v>65.06</c:v>
                </c:pt>
                <c:pt idx="147">
                  <c:v>66.55</c:v>
                </c:pt>
                <c:pt idx="148">
                  <c:v>66.55</c:v>
                </c:pt>
                <c:pt idx="149">
                  <c:v>66.489999999999995</c:v>
                </c:pt>
                <c:pt idx="150">
                  <c:v>65.05</c:v>
                </c:pt>
                <c:pt idx="151">
                  <c:v>64.86</c:v>
                </c:pt>
                <c:pt idx="152">
                  <c:v>65.2</c:v>
                </c:pt>
                <c:pt idx="153">
                  <c:v>64.45</c:v>
                </c:pt>
                <c:pt idx="154">
                  <c:v>61.82</c:v>
                </c:pt>
                <c:pt idx="155">
                  <c:v>62.14</c:v>
                </c:pt>
                <c:pt idx="156">
                  <c:v>60.94</c:v>
                </c:pt>
                <c:pt idx="157">
                  <c:v>62.01</c:v>
                </c:pt>
                <c:pt idx="158">
                  <c:v>61.31</c:v>
                </c:pt>
                <c:pt idx="159">
                  <c:v>59.97</c:v>
                </c:pt>
                <c:pt idx="160">
                  <c:v>62.29</c:v>
                </c:pt>
                <c:pt idx="161">
                  <c:v>62.29</c:v>
                </c:pt>
                <c:pt idx="162">
                  <c:v>63.29</c:v>
                </c:pt>
                <c:pt idx="163">
                  <c:v>61.67</c:v>
                </c:pt>
                <c:pt idx="164">
                  <c:v>60.63</c:v>
                </c:pt>
                <c:pt idx="165">
                  <c:v>61.97</c:v>
                </c:pt>
                <c:pt idx="166">
                  <c:v>61.28</c:v>
                </c:pt>
                <c:pt idx="167">
                  <c:v>64.489999999999995</c:v>
                </c:pt>
                <c:pt idx="168">
                  <c:v>66.87</c:v>
                </c:pt>
                <c:pt idx="169">
                  <c:v>69.45</c:v>
                </c:pt>
                <c:pt idx="170">
                  <c:v>70.11</c:v>
                </c:pt>
                <c:pt idx="171">
                  <c:v>70.11</c:v>
                </c:pt>
                <c:pt idx="172">
                  <c:v>68.69</c:v>
                </c:pt>
                <c:pt idx="173">
                  <c:v>67.760000000000005</c:v>
                </c:pt>
                <c:pt idx="174">
                  <c:v>70.989999999999995</c:v>
                </c:pt>
                <c:pt idx="175">
                  <c:v>72.180000000000007</c:v>
                </c:pt>
                <c:pt idx="176">
                  <c:v>71.97</c:v>
                </c:pt>
                <c:pt idx="177">
                  <c:v>72.209999999999994</c:v>
                </c:pt>
                <c:pt idx="178">
                  <c:v>72.62</c:v>
                </c:pt>
                <c:pt idx="179">
                  <c:v>71.77</c:v>
                </c:pt>
                <c:pt idx="180">
                  <c:v>71.239999999999995</c:v>
                </c:pt>
                <c:pt idx="181">
                  <c:v>70.23</c:v>
                </c:pt>
                <c:pt idx="182">
                  <c:v>70.62</c:v>
                </c:pt>
                <c:pt idx="183">
                  <c:v>70.39</c:v>
                </c:pt>
                <c:pt idx="184">
                  <c:v>70.37</c:v>
                </c:pt>
                <c:pt idx="185">
                  <c:v>69.88</c:v>
                </c:pt>
                <c:pt idx="186">
                  <c:v>71.239999999999995</c:v>
                </c:pt>
                <c:pt idx="187">
                  <c:v>70.849999999999994</c:v>
                </c:pt>
                <c:pt idx="188">
                  <c:v>70.75</c:v>
                </c:pt>
                <c:pt idx="189">
                  <c:v>72.180000000000007</c:v>
                </c:pt>
                <c:pt idx="190">
                  <c:v>72.8</c:v>
                </c:pt>
                <c:pt idx="191">
                  <c:v>72.040000000000006</c:v>
                </c:pt>
                <c:pt idx="192">
                  <c:v>72.150000000000006</c:v>
                </c:pt>
                <c:pt idx="193">
                  <c:v>74.349999999999994</c:v>
                </c:pt>
                <c:pt idx="194">
                  <c:v>74.569999999999993</c:v>
                </c:pt>
                <c:pt idx="195">
                  <c:v>74.510000000000005</c:v>
                </c:pt>
                <c:pt idx="196">
                  <c:v>74.040000000000006</c:v>
                </c:pt>
                <c:pt idx="197">
                  <c:v>71.97</c:v>
                </c:pt>
                <c:pt idx="198">
                  <c:v>71.62</c:v>
                </c:pt>
                <c:pt idx="199">
                  <c:v>71.72</c:v>
                </c:pt>
                <c:pt idx="200">
                  <c:v>71.180000000000007</c:v>
                </c:pt>
                <c:pt idx="201">
                  <c:v>71.55</c:v>
                </c:pt>
                <c:pt idx="202">
                  <c:v>70.83</c:v>
                </c:pt>
                <c:pt idx="203">
                  <c:v>71.73</c:v>
                </c:pt>
                <c:pt idx="204">
                  <c:v>70.61</c:v>
                </c:pt>
                <c:pt idx="205">
                  <c:v>71.099999999999994</c:v>
                </c:pt>
                <c:pt idx="206">
                  <c:v>70.34</c:v>
                </c:pt>
                <c:pt idx="207">
                  <c:v>69.400000000000006</c:v>
                </c:pt>
                <c:pt idx="208">
                  <c:v>69.31</c:v>
                </c:pt>
                <c:pt idx="209">
                  <c:v>69.37</c:v>
                </c:pt>
                <c:pt idx="210">
                  <c:v>69.010000000000005</c:v>
                </c:pt>
                <c:pt idx="211">
                  <c:v>68.39</c:v>
                </c:pt>
                <c:pt idx="212">
                  <c:v>67.819999999999993</c:v>
                </c:pt>
                <c:pt idx="213">
                  <c:v>67.83</c:v>
                </c:pt>
                <c:pt idx="214">
                  <c:v>67.97</c:v>
                </c:pt>
                <c:pt idx="215">
                  <c:v>67.209999999999994</c:v>
                </c:pt>
                <c:pt idx="216">
                  <c:v>67.03</c:v>
                </c:pt>
                <c:pt idx="217">
                  <c:v>67.86</c:v>
                </c:pt>
                <c:pt idx="218">
                  <c:v>68.5</c:v>
                </c:pt>
                <c:pt idx="219">
                  <c:v>67.61</c:v>
                </c:pt>
                <c:pt idx="220">
                  <c:v>67.540000000000006</c:v>
                </c:pt>
                <c:pt idx="221">
                  <c:v>67.16</c:v>
                </c:pt>
                <c:pt idx="222">
                  <c:v>67.23</c:v>
                </c:pt>
                <c:pt idx="223">
                  <c:v>67.55</c:v>
                </c:pt>
                <c:pt idx="224">
                  <c:v>66.67</c:v>
                </c:pt>
                <c:pt idx="225">
                  <c:v>66.58</c:v>
                </c:pt>
                <c:pt idx="226">
                  <c:v>65.739999999999995</c:v>
                </c:pt>
                <c:pt idx="227">
                  <c:v>66.3</c:v>
                </c:pt>
                <c:pt idx="228">
                  <c:v>65.989999999999995</c:v>
                </c:pt>
                <c:pt idx="229">
                  <c:v>65.86</c:v>
                </c:pt>
                <c:pt idx="230">
                  <c:v>65.67</c:v>
                </c:pt>
                <c:pt idx="231">
                  <c:v>65.069999999999993</c:v>
                </c:pt>
                <c:pt idx="232">
                  <c:v>66.03</c:v>
                </c:pt>
                <c:pt idx="233">
                  <c:v>66.39</c:v>
                </c:pt>
                <c:pt idx="234">
                  <c:v>65.209999999999994</c:v>
                </c:pt>
                <c:pt idx="235">
                  <c:v>64.760000000000005</c:v>
                </c:pt>
                <c:pt idx="236">
                  <c:v>67.12</c:v>
                </c:pt>
                <c:pt idx="237">
                  <c:v>67.069999999999993</c:v>
                </c:pt>
                <c:pt idx="238">
                  <c:v>67.08</c:v>
                </c:pt>
                <c:pt idx="239">
                  <c:v>66.45</c:v>
                </c:pt>
                <c:pt idx="240">
                  <c:v>66.5</c:v>
                </c:pt>
                <c:pt idx="241">
                  <c:v>66.25</c:v>
                </c:pt>
                <c:pt idx="242">
                  <c:v>64.569999999999993</c:v>
                </c:pt>
                <c:pt idx="243">
                  <c:v>63.61</c:v>
                </c:pt>
                <c:pt idx="244">
                  <c:v>62.42</c:v>
                </c:pt>
                <c:pt idx="245">
                  <c:v>61.51</c:v>
                </c:pt>
                <c:pt idx="246">
                  <c:v>62.1</c:v>
                </c:pt>
                <c:pt idx="247">
                  <c:v>61.63</c:v>
                </c:pt>
                <c:pt idx="248">
                  <c:v>62.69</c:v>
                </c:pt>
                <c:pt idx="249">
                  <c:v>61.98</c:v>
                </c:pt>
                <c:pt idx="250">
                  <c:v>62.51</c:v>
                </c:pt>
                <c:pt idx="251">
                  <c:v>62.75</c:v>
                </c:pt>
                <c:pt idx="252">
                  <c:v>61.89</c:v>
                </c:pt>
                <c:pt idx="253">
                  <c:v>61.65</c:v>
                </c:pt>
                <c:pt idx="254">
                  <c:v>61.32</c:v>
                </c:pt>
                <c:pt idx="255">
                  <c:v>59.93</c:v>
                </c:pt>
                <c:pt idx="256">
                  <c:v>61.64</c:v>
                </c:pt>
                <c:pt idx="257">
                  <c:v>61.09</c:v>
                </c:pt>
              </c:numCache>
            </c:numRef>
          </c:val>
          <c:smooth val="0"/>
          <c:extLst>
            <c:ext xmlns:c16="http://schemas.microsoft.com/office/drawing/2014/chart" uri="{C3380CC4-5D6E-409C-BE32-E72D297353CC}">
              <c16:uniqueId val="{00000000-8A07-4952-A60D-38E79D06853C}"/>
            </c:ext>
          </c:extLst>
        </c:ser>
        <c:dLbls>
          <c:showLegendKey val="0"/>
          <c:showVal val="0"/>
          <c:showCatName val="0"/>
          <c:showSerName val="0"/>
          <c:showPercent val="0"/>
          <c:showBubbleSize val="0"/>
        </c:dLbls>
        <c:marker val="1"/>
        <c:smooth val="0"/>
        <c:axId val="593623760"/>
        <c:axId val="593630424"/>
      </c:lineChart>
      <c:lineChart>
        <c:grouping val="standard"/>
        <c:varyColors val="0"/>
        <c:ser>
          <c:idx val="1"/>
          <c:order val="1"/>
          <c:tx>
            <c:strRef>
              <c:f>'Chart 2'!$E$5:$E$7</c:f>
              <c:strCache>
                <c:ptCount val="3"/>
                <c:pt idx="0">
                  <c:v>%UHO 1!-ICE</c:v>
                </c:pt>
                <c:pt idx="1">
                  <c:v>Last</c:v>
                </c:pt>
                <c:pt idx="2">
                  <c:v>HEATING OIL</c:v>
                </c:pt>
              </c:strCache>
            </c:strRef>
          </c:tx>
          <c:spPr>
            <a:ln w="28575" cap="rnd">
              <a:solidFill>
                <a:schemeClr val="accent2"/>
              </a:solidFill>
              <a:round/>
            </a:ln>
            <a:effectLst/>
          </c:spPr>
          <c:marker>
            <c:symbol val="none"/>
          </c:marker>
          <c:cat>
            <c:numRef>
              <c:f>'Chart 2'!$C$8:$C$265</c:f>
              <c:numCache>
                <c:formatCode>mm/dd/yyyy</c:formatCode>
                <c:ptCount val="258"/>
                <c:pt idx="0">
                  <c:v>43854</c:v>
                </c:pt>
                <c:pt idx="1">
                  <c:v>43853</c:v>
                </c:pt>
                <c:pt idx="2">
                  <c:v>43852</c:v>
                </c:pt>
                <c:pt idx="3">
                  <c:v>43851</c:v>
                </c:pt>
                <c:pt idx="4">
                  <c:v>43850</c:v>
                </c:pt>
                <c:pt idx="5">
                  <c:v>43847</c:v>
                </c:pt>
                <c:pt idx="6">
                  <c:v>43846</c:v>
                </c:pt>
                <c:pt idx="7">
                  <c:v>43845</c:v>
                </c:pt>
                <c:pt idx="8">
                  <c:v>43844</c:v>
                </c:pt>
                <c:pt idx="9">
                  <c:v>43843</c:v>
                </c:pt>
                <c:pt idx="10">
                  <c:v>43840</c:v>
                </c:pt>
                <c:pt idx="11">
                  <c:v>43839</c:v>
                </c:pt>
                <c:pt idx="12">
                  <c:v>43838</c:v>
                </c:pt>
                <c:pt idx="13">
                  <c:v>43837</c:v>
                </c:pt>
                <c:pt idx="14">
                  <c:v>43836</c:v>
                </c:pt>
                <c:pt idx="15">
                  <c:v>43833</c:v>
                </c:pt>
                <c:pt idx="16">
                  <c:v>43832</c:v>
                </c:pt>
                <c:pt idx="17">
                  <c:v>43830</c:v>
                </c:pt>
                <c:pt idx="18">
                  <c:v>43829</c:v>
                </c:pt>
                <c:pt idx="19">
                  <c:v>43826</c:v>
                </c:pt>
                <c:pt idx="20">
                  <c:v>43825</c:v>
                </c:pt>
                <c:pt idx="21">
                  <c:v>43823</c:v>
                </c:pt>
                <c:pt idx="22">
                  <c:v>43822</c:v>
                </c:pt>
                <c:pt idx="23">
                  <c:v>43819</c:v>
                </c:pt>
                <c:pt idx="24">
                  <c:v>43818</c:v>
                </c:pt>
                <c:pt idx="25">
                  <c:v>43817</c:v>
                </c:pt>
                <c:pt idx="26">
                  <c:v>43816</c:v>
                </c:pt>
                <c:pt idx="27">
                  <c:v>43815</c:v>
                </c:pt>
                <c:pt idx="28">
                  <c:v>43812</c:v>
                </c:pt>
                <c:pt idx="29">
                  <c:v>43811</c:v>
                </c:pt>
                <c:pt idx="30">
                  <c:v>43810</c:v>
                </c:pt>
                <c:pt idx="31">
                  <c:v>43809</c:v>
                </c:pt>
                <c:pt idx="32">
                  <c:v>43808</c:v>
                </c:pt>
                <c:pt idx="33">
                  <c:v>43805</c:v>
                </c:pt>
                <c:pt idx="34">
                  <c:v>43804</c:v>
                </c:pt>
                <c:pt idx="35">
                  <c:v>43803</c:v>
                </c:pt>
                <c:pt idx="36">
                  <c:v>43802</c:v>
                </c:pt>
                <c:pt idx="37">
                  <c:v>43801</c:v>
                </c:pt>
                <c:pt idx="38">
                  <c:v>43798</c:v>
                </c:pt>
                <c:pt idx="39">
                  <c:v>43796</c:v>
                </c:pt>
                <c:pt idx="40">
                  <c:v>43795</c:v>
                </c:pt>
                <c:pt idx="41">
                  <c:v>43794</c:v>
                </c:pt>
                <c:pt idx="42">
                  <c:v>43791</c:v>
                </c:pt>
                <c:pt idx="43">
                  <c:v>43790</c:v>
                </c:pt>
                <c:pt idx="44">
                  <c:v>43789</c:v>
                </c:pt>
                <c:pt idx="45">
                  <c:v>43788</c:v>
                </c:pt>
                <c:pt idx="46">
                  <c:v>43787</c:v>
                </c:pt>
                <c:pt idx="47">
                  <c:v>43784</c:v>
                </c:pt>
                <c:pt idx="48">
                  <c:v>43783</c:v>
                </c:pt>
                <c:pt idx="49">
                  <c:v>43782</c:v>
                </c:pt>
                <c:pt idx="50">
                  <c:v>43781</c:v>
                </c:pt>
                <c:pt idx="51">
                  <c:v>43780</c:v>
                </c:pt>
                <c:pt idx="52">
                  <c:v>43777</c:v>
                </c:pt>
                <c:pt idx="53">
                  <c:v>43776</c:v>
                </c:pt>
                <c:pt idx="54">
                  <c:v>43775</c:v>
                </c:pt>
                <c:pt idx="55">
                  <c:v>43774</c:v>
                </c:pt>
                <c:pt idx="56">
                  <c:v>43773</c:v>
                </c:pt>
                <c:pt idx="57">
                  <c:v>43770</c:v>
                </c:pt>
                <c:pt idx="58">
                  <c:v>43769</c:v>
                </c:pt>
                <c:pt idx="59">
                  <c:v>43768</c:v>
                </c:pt>
                <c:pt idx="60">
                  <c:v>43767</c:v>
                </c:pt>
                <c:pt idx="61">
                  <c:v>43766</c:v>
                </c:pt>
                <c:pt idx="62">
                  <c:v>43763</c:v>
                </c:pt>
                <c:pt idx="63">
                  <c:v>43762</c:v>
                </c:pt>
                <c:pt idx="64">
                  <c:v>43761</c:v>
                </c:pt>
                <c:pt idx="65">
                  <c:v>43760</c:v>
                </c:pt>
                <c:pt idx="66">
                  <c:v>43759</c:v>
                </c:pt>
                <c:pt idx="67">
                  <c:v>43756</c:v>
                </c:pt>
                <c:pt idx="68">
                  <c:v>43755</c:v>
                </c:pt>
                <c:pt idx="69">
                  <c:v>43754</c:v>
                </c:pt>
                <c:pt idx="70">
                  <c:v>43753</c:v>
                </c:pt>
                <c:pt idx="71">
                  <c:v>43752</c:v>
                </c:pt>
                <c:pt idx="72">
                  <c:v>43749</c:v>
                </c:pt>
                <c:pt idx="73">
                  <c:v>43748</c:v>
                </c:pt>
                <c:pt idx="74">
                  <c:v>43747</c:v>
                </c:pt>
                <c:pt idx="75">
                  <c:v>43746</c:v>
                </c:pt>
                <c:pt idx="76">
                  <c:v>43745</c:v>
                </c:pt>
                <c:pt idx="77">
                  <c:v>43742</c:v>
                </c:pt>
                <c:pt idx="78">
                  <c:v>43741</c:v>
                </c:pt>
                <c:pt idx="79">
                  <c:v>43740</c:v>
                </c:pt>
                <c:pt idx="80">
                  <c:v>43739</c:v>
                </c:pt>
                <c:pt idx="81">
                  <c:v>43738</c:v>
                </c:pt>
                <c:pt idx="82">
                  <c:v>43735</c:v>
                </c:pt>
                <c:pt idx="83">
                  <c:v>43734</c:v>
                </c:pt>
                <c:pt idx="84">
                  <c:v>43733</c:v>
                </c:pt>
                <c:pt idx="85">
                  <c:v>43732</c:v>
                </c:pt>
                <c:pt idx="86">
                  <c:v>43731</c:v>
                </c:pt>
                <c:pt idx="87">
                  <c:v>43728</c:v>
                </c:pt>
                <c:pt idx="88">
                  <c:v>43727</c:v>
                </c:pt>
                <c:pt idx="89">
                  <c:v>43726</c:v>
                </c:pt>
                <c:pt idx="90">
                  <c:v>43725</c:v>
                </c:pt>
                <c:pt idx="91">
                  <c:v>43724</c:v>
                </c:pt>
                <c:pt idx="92">
                  <c:v>43721</c:v>
                </c:pt>
                <c:pt idx="93">
                  <c:v>43720</c:v>
                </c:pt>
                <c:pt idx="94">
                  <c:v>43719</c:v>
                </c:pt>
                <c:pt idx="95">
                  <c:v>43718</c:v>
                </c:pt>
                <c:pt idx="96">
                  <c:v>43717</c:v>
                </c:pt>
                <c:pt idx="97">
                  <c:v>43714</c:v>
                </c:pt>
                <c:pt idx="98">
                  <c:v>43713</c:v>
                </c:pt>
                <c:pt idx="99">
                  <c:v>43712</c:v>
                </c:pt>
                <c:pt idx="100">
                  <c:v>43711</c:v>
                </c:pt>
                <c:pt idx="101">
                  <c:v>43710</c:v>
                </c:pt>
                <c:pt idx="102">
                  <c:v>43707</c:v>
                </c:pt>
                <c:pt idx="103">
                  <c:v>43706</c:v>
                </c:pt>
                <c:pt idx="104">
                  <c:v>43705</c:v>
                </c:pt>
                <c:pt idx="105">
                  <c:v>43704</c:v>
                </c:pt>
                <c:pt idx="106">
                  <c:v>43703</c:v>
                </c:pt>
                <c:pt idx="107">
                  <c:v>43700</c:v>
                </c:pt>
                <c:pt idx="108">
                  <c:v>43699</c:v>
                </c:pt>
                <c:pt idx="109">
                  <c:v>43698</c:v>
                </c:pt>
                <c:pt idx="110">
                  <c:v>43697</c:v>
                </c:pt>
                <c:pt idx="111">
                  <c:v>43696</c:v>
                </c:pt>
                <c:pt idx="112">
                  <c:v>43693</c:v>
                </c:pt>
                <c:pt idx="113">
                  <c:v>43692</c:v>
                </c:pt>
                <c:pt idx="114">
                  <c:v>43691</c:v>
                </c:pt>
                <c:pt idx="115">
                  <c:v>43690</c:v>
                </c:pt>
                <c:pt idx="116">
                  <c:v>43689</c:v>
                </c:pt>
                <c:pt idx="117">
                  <c:v>43686</c:v>
                </c:pt>
                <c:pt idx="118">
                  <c:v>43685</c:v>
                </c:pt>
                <c:pt idx="119">
                  <c:v>43684</c:v>
                </c:pt>
                <c:pt idx="120">
                  <c:v>43683</c:v>
                </c:pt>
                <c:pt idx="121">
                  <c:v>43682</c:v>
                </c:pt>
                <c:pt idx="122">
                  <c:v>43679</c:v>
                </c:pt>
                <c:pt idx="123">
                  <c:v>43678</c:v>
                </c:pt>
                <c:pt idx="124">
                  <c:v>43677</c:v>
                </c:pt>
                <c:pt idx="125">
                  <c:v>43676</c:v>
                </c:pt>
                <c:pt idx="126">
                  <c:v>43675</c:v>
                </c:pt>
                <c:pt idx="127">
                  <c:v>43672</c:v>
                </c:pt>
                <c:pt idx="128">
                  <c:v>43671</c:v>
                </c:pt>
                <c:pt idx="129">
                  <c:v>43670</c:v>
                </c:pt>
                <c:pt idx="130">
                  <c:v>43669</c:v>
                </c:pt>
                <c:pt idx="131">
                  <c:v>43668</c:v>
                </c:pt>
                <c:pt idx="132">
                  <c:v>43665</c:v>
                </c:pt>
                <c:pt idx="133">
                  <c:v>43664</c:v>
                </c:pt>
                <c:pt idx="134">
                  <c:v>43663</c:v>
                </c:pt>
                <c:pt idx="135">
                  <c:v>43662</c:v>
                </c:pt>
                <c:pt idx="136">
                  <c:v>43661</c:v>
                </c:pt>
                <c:pt idx="137">
                  <c:v>43658</c:v>
                </c:pt>
                <c:pt idx="138">
                  <c:v>43657</c:v>
                </c:pt>
                <c:pt idx="139">
                  <c:v>43656</c:v>
                </c:pt>
                <c:pt idx="140">
                  <c:v>43655</c:v>
                </c:pt>
                <c:pt idx="141">
                  <c:v>43654</c:v>
                </c:pt>
                <c:pt idx="142">
                  <c:v>43651</c:v>
                </c:pt>
                <c:pt idx="143">
                  <c:v>43650</c:v>
                </c:pt>
                <c:pt idx="144">
                  <c:v>43649</c:v>
                </c:pt>
                <c:pt idx="145">
                  <c:v>43648</c:v>
                </c:pt>
                <c:pt idx="146">
                  <c:v>43647</c:v>
                </c:pt>
                <c:pt idx="147">
                  <c:v>43644</c:v>
                </c:pt>
                <c:pt idx="148">
                  <c:v>43643</c:v>
                </c:pt>
                <c:pt idx="149">
                  <c:v>43642</c:v>
                </c:pt>
                <c:pt idx="150">
                  <c:v>43641</c:v>
                </c:pt>
                <c:pt idx="151">
                  <c:v>43640</c:v>
                </c:pt>
                <c:pt idx="152">
                  <c:v>43637</c:v>
                </c:pt>
                <c:pt idx="153">
                  <c:v>43636</c:v>
                </c:pt>
                <c:pt idx="154">
                  <c:v>43635</c:v>
                </c:pt>
                <c:pt idx="155">
                  <c:v>43634</c:v>
                </c:pt>
                <c:pt idx="156">
                  <c:v>43633</c:v>
                </c:pt>
                <c:pt idx="157">
                  <c:v>43630</c:v>
                </c:pt>
                <c:pt idx="158">
                  <c:v>43629</c:v>
                </c:pt>
                <c:pt idx="159">
                  <c:v>43628</c:v>
                </c:pt>
                <c:pt idx="160">
                  <c:v>43627</c:v>
                </c:pt>
                <c:pt idx="161">
                  <c:v>43626</c:v>
                </c:pt>
                <c:pt idx="162">
                  <c:v>43623</c:v>
                </c:pt>
                <c:pt idx="163">
                  <c:v>43622</c:v>
                </c:pt>
                <c:pt idx="164">
                  <c:v>43621</c:v>
                </c:pt>
                <c:pt idx="165">
                  <c:v>43620</c:v>
                </c:pt>
                <c:pt idx="166">
                  <c:v>43619</c:v>
                </c:pt>
                <c:pt idx="167">
                  <c:v>43616</c:v>
                </c:pt>
                <c:pt idx="168">
                  <c:v>43615</c:v>
                </c:pt>
                <c:pt idx="169">
                  <c:v>43614</c:v>
                </c:pt>
                <c:pt idx="170">
                  <c:v>43613</c:v>
                </c:pt>
                <c:pt idx="171">
                  <c:v>43612</c:v>
                </c:pt>
                <c:pt idx="172">
                  <c:v>43609</c:v>
                </c:pt>
                <c:pt idx="173">
                  <c:v>43608</c:v>
                </c:pt>
                <c:pt idx="174">
                  <c:v>43607</c:v>
                </c:pt>
                <c:pt idx="175">
                  <c:v>43606</c:v>
                </c:pt>
                <c:pt idx="176">
                  <c:v>43605</c:v>
                </c:pt>
                <c:pt idx="177">
                  <c:v>43602</c:v>
                </c:pt>
                <c:pt idx="178">
                  <c:v>43601</c:v>
                </c:pt>
                <c:pt idx="179">
                  <c:v>43600</c:v>
                </c:pt>
                <c:pt idx="180">
                  <c:v>43599</c:v>
                </c:pt>
                <c:pt idx="181">
                  <c:v>43598</c:v>
                </c:pt>
                <c:pt idx="182">
                  <c:v>43595</c:v>
                </c:pt>
                <c:pt idx="183">
                  <c:v>43594</c:v>
                </c:pt>
                <c:pt idx="184">
                  <c:v>43593</c:v>
                </c:pt>
                <c:pt idx="185">
                  <c:v>43592</c:v>
                </c:pt>
                <c:pt idx="186">
                  <c:v>43591</c:v>
                </c:pt>
                <c:pt idx="187">
                  <c:v>43588</c:v>
                </c:pt>
                <c:pt idx="188">
                  <c:v>43587</c:v>
                </c:pt>
                <c:pt idx="189">
                  <c:v>43586</c:v>
                </c:pt>
                <c:pt idx="190">
                  <c:v>43585</c:v>
                </c:pt>
                <c:pt idx="191">
                  <c:v>43584</c:v>
                </c:pt>
                <c:pt idx="192">
                  <c:v>43581</c:v>
                </c:pt>
                <c:pt idx="193">
                  <c:v>43580</c:v>
                </c:pt>
                <c:pt idx="194">
                  <c:v>43579</c:v>
                </c:pt>
                <c:pt idx="195">
                  <c:v>43578</c:v>
                </c:pt>
                <c:pt idx="196">
                  <c:v>43577</c:v>
                </c:pt>
                <c:pt idx="197">
                  <c:v>43573</c:v>
                </c:pt>
                <c:pt idx="198">
                  <c:v>43572</c:v>
                </c:pt>
                <c:pt idx="199">
                  <c:v>43571</c:v>
                </c:pt>
                <c:pt idx="200">
                  <c:v>43570</c:v>
                </c:pt>
                <c:pt idx="201">
                  <c:v>43567</c:v>
                </c:pt>
                <c:pt idx="202">
                  <c:v>43566</c:v>
                </c:pt>
                <c:pt idx="203">
                  <c:v>43565</c:v>
                </c:pt>
                <c:pt idx="204">
                  <c:v>43564</c:v>
                </c:pt>
                <c:pt idx="205">
                  <c:v>43563</c:v>
                </c:pt>
                <c:pt idx="206">
                  <c:v>43560</c:v>
                </c:pt>
                <c:pt idx="207">
                  <c:v>43559</c:v>
                </c:pt>
                <c:pt idx="208">
                  <c:v>43558</c:v>
                </c:pt>
                <c:pt idx="209">
                  <c:v>43557</c:v>
                </c:pt>
                <c:pt idx="210">
                  <c:v>43556</c:v>
                </c:pt>
                <c:pt idx="211">
                  <c:v>43553</c:v>
                </c:pt>
                <c:pt idx="212">
                  <c:v>43552</c:v>
                </c:pt>
                <c:pt idx="213">
                  <c:v>43551</c:v>
                </c:pt>
                <c:pt idx="214">
                  <c:v>43550</c:v>
                </c:pt>
                <c:pt idx="215">
                  <c:v>43549</c:v>
                </c:pt>
                <c:pt idx="216">
                  <c:v>43546</c:v>
                </c:pt>
                <c:pt idx="217">
                  <c:v>43545</c:v>
                </c:pt>
                <c:pt idx="218">
                  <c:v>43544</c:v>
                </c:pt>
                <c:pt idx="219">
                  <c:v>43543</c:v>
                </c:pt>
                <c:pt idx="220">
                  <c:v>43542</c:v>
                </c:pt>
                <c:pt idx="221">
                  <c:v>43539</c:v>
                </c:pt>
                <c:pt idx="222">
                  <c:v>43538</c:v>
                </c:pt>
                <c:pt idx="223">
                  <c:v>43537</c:v>
                </c:pt>
                <c:pt idx="224">
                  <c:v>43536</c:v>
                </c:pt>
                <c:pt idx="225">
                  <c:v>43535</c:v>
                </c:pt>
                <c:pt idx="226">
                  <c:v>43532</c:v>
                </c:pt>
                <c:pt idx="227">
                  <c:v>43531</c:v>
                </c:pt>
                <c:pt idx="228">
                  <c:v>43530</c:v>
                </c:pt>
                <c:pt idx="229">
                  <c:v>43529</c:v>
                </c:pt>
                <c:pt idx="230">
                  <c:v>43528</c:v>
                </c:pt>
                <c:pt idx="231">
                  <c:v>43525</c:v>
                </c:pt>
                <c:pt idx="232">
                  <c:v>43524</c:v>
                </c:pt>
                <c:pt idx="233">
                  <c:v>43523</c:v>
                </c:pt>
                <c:pt idx="234">
                  <c:v>43522</c:v>
                </c:pt>
                <c:pt idx="235">
                  <c:v>43521</c:v>
                </c:pt>
                <c:pt idx="236">
                  <c:v>43518</c:v>
                </c:pt>
                <c:pt idx="237">
                  <c:v>43517</c:v>
                </c:pt>
                <c:pt idx="238">
                  <c:v>43516</c:v>
                </c:pt>
                <c:pt idx="239">
                  <c:v>43515</c:v>
                </c:pt>
                <c:pt idx="240">
                  <c:v>43514</c:v>
                </c:pt>
                <c:pt idx="241">
                  <c:v>43511</c:v>
                </c:pt>
                <c:pt idx="242">
                  <c:v>43510</c:v>
                </c:pt>
                <c:pt idx="243">
                  <c:v>43509</c:v>
                </c:pt>
                <c:pt idx="244">
                  <c:v>43508</c:v>
                </c:pt>
                <c:pt idx="245">
                  <c:v>43507</c:v>
                </c:pt>
                <c:pt idx="246">
                  <c:v>43504</c:v>
                </c:pt>
                <c:pt idx="247">
                  <c:v>43503</c:v>
                </c:pt>
                <c:pt idx="248">
                  <c:v>43502</c:v>
                </c:pt>
                <c:pt idx="249">
                  <c:v>43501</c:v>
                </c:pt>
                <c:pt idx="250">
                  <c:v>43500</c:v>
                </c:pt>
                <c:pt idx="251">
                  <c:v>43497</c:v>
                </c:pt>
                <c:pt idx="252">
                  <c:v>43496</c:v>
                </c:pt>
                <c:pt idx="253">
                  <c:v>43495</c:v>
                </c:pt>
                <c:pt idx="254">
                  <c:v>43494</c:v>
                </c:pt>
                <c:pt idx="255">
                  <c:v>43493</c:v>
                </c:pt>
                <c:pt idx="256">
                  <c:v>43490</c:v>
                </c:pt>
                <c:pt idx="257">
                  <c:v>43489</c:v>
                </c:pt>
              </c:numCache>
            </c:numRef>
          </c:cat>
          <c:val>
            <c:numRef>
              <c:f>'Chart 2'!$E$8:$E$265</c:f>
              <c:numCache>
                <c:formatCode>General</c:formatCode>
                <c:ptCount val="258"/>
                <c:pt idx="0">
                  <c:v>1.7327999999999999</c:v>
                </c:pt>
                <c:pt idx="1">
                  <c:v>1.7916000000000001</c:v>
                </c:pt>
                <c:pt idx="2">
                  <c:v>1.8002</c:v>
                </c:pt>
                <c:pt idx="3">
                  <c:v>1.8291999999999999</c:v>
                </c:pt>
                <c:pt idx="4">
                  <c:v>1.8763000000000001</c:v>
                </c:pt>
                <c:pt idx="5">
                  <c:v>1.8592</c:v>
                </c:pt>
                <c:pt idx="6">
                  <c:v>1.86</c:v>
                </c:pt>
                <c:pt idx="7">
                  <c:v>1.8778999999999999</c:v>
                </c:pt>
                <c:pt idx="8">
                  <c:v>1.9103000000000001</c:v>
                </c:pt>
                <c:pt idx="9">
                  <c:v>1.8979999999999999</c:v>
                </c:pt>
                <c:pt idx="10">
                  <c:v>1.9283999999999999</c:v>
                </c:pt>
                <c:pt idx="11">
                  <c:v>1.9500999999999999</c:v>
                </c:pt>
                <c:pt idx="12">
                  <c:v>1.9581999999999999</c:v>
                </c:pt>
                <c:pt idx="13">
                  <c:v>2.0324</c:v>
                </c:pt>
                <c:pt idx="14">
                  <c:v>2.0339</c:v>
                </c:pt>
                <c:pt idx="15">
                  <c:v>2.0613999999999999</c:v>
                </c:pt>
                <c:pt idx="16">
                  <c:v>2.0240999999999998</c:v>
                </c:pt>
                <c:pt idx="17">
                  <c:v>2.0228000000000002</c:v>
                </c:pt>
                <c:pt idx="18">
                  <c:v>2.0406</c:v>
                </c:pt>
                <c:pt idx="19">
                  <c:v>2.0495999999999999</c:v>
                </c:pt>
                <c:pt idx="20">
                  <c:v>2.0520999999999998</c:v>
                </c:pt>
                <c:pt idx="21">
                  <c:v>2.0363000000000002</c:v>
                </c:pt>
                <c:pt idx="22">
                  <c:v>2.0222000000000002</c:v>
                </c:pt>
                <c:pt idx="23">
                  <c:v>2.0217999999999998</c:v>
                </c:pt>
                <c:pt idx="24">
                  <c:v>2.0295000000000001</c:v>
                </c:pt>
                <c:pt idx="25">
                  <c:v>2.0203000000000002</c:v>
                </c:pt>
                <c:pt idx="26">
                  <c:v>2.0333999999999999</c:v>
                </c:pt>
                <c:pt idx="27">
                  <c:v>2.0045000000000002</c:v>
                </c:pt>
                <c:pt idx="28">
                  <c:v>1.9863999999999999</c:v>
                </c:pt>
                <c:pt idx="29">
                  <c:v>1.9508000000000001</c:v>
                </c:pt>
                <c:pt idx="30">
                  <c:v>1.9288000000000001</c:v>
                </c:pt>
                <c:pt idx="31">
                  <c:v>1.9655</c:v>
                </c:pt>
                <c:pt idx="32">
                  <c:v>1.9441999999999999</c:v>
                </c:pt>
                <c:pt idx="33">
                  <c:v>1.9520999999999999</c:v>
                </c:pt>
                <c:pt idx="34">
                  <c:v>1.9330000000000001</c:v>
                </c:pt>
                <c:pt idx="35">
                  <c:v>1.9229000000000001</c:v>
                </c:pt>
                <c:pt idx="36">
                  <c:v>1.8798999999999999</c:v>
                </c:pt>
                <c:pt idx="37">
                  <c:v>1.8859999999999999</c:v>
                </c:pt>
                <c:pt idx="38">
                  <c:v>1.8785000000000001</c:v>
                </c:pt>
                <c:pt idx="39">
                  <c:v>1.9464999999999999</c:v>
                </c:pt>
                <c:pt idx="40">
                  <c:v>1.9605999999999999</c:v>
                </c:pt>
                <c:pt idx="41">
                  <c:v>1.9442999999999999</c:v>
                </c:pt>
                <c:pt idx="42">
                  <c:v>1.9294</c:v>
                </c:pt>
                <c:pt idx="43">
                  <c:v>1.9447000000000001</c:v>
                </c:pt>
                <c:pt idx="44">
                  <c:v>1.8920999999999999</c:v>
                </c:pt>
                <c:pt idx="45">
                  <c:v>1.8573999999999999</c:v>
                </c:pt>
                <c:pt idx="46">
                  <c:v>1.9047000000000001</c:v>
                </c:pt>
                <c:pt idx="47">
                  <c:v>1.948</c:v>
                </c:pt>
                <c:pt idx="48">
                  <c:v>1.9178999999999999</c:v>
                </c:pt>
                <c:pt idx="49">
                  <c:v>1.9125000000000001</c:v>
                </c:pt>
                <c:pt idx="50">
                  <c:v>1.8976</c:v>
                </c:pt>
                <c:pt idx="51">
                  <c:v>1.9141999999999999</c:v>
                </c:pt>
                <c:pt idx="52">
                  <c:v>1.9180999999999999</c:v>
                </c:pt>
                <c:pt idx="53">
                  <c:v>1.9202999999999999</c:v>
                </c:pt>
                <c:pt idx="54">
                  <c:v>1.9278</c:v>
                </c:pt>
                <c:pt idx="55">
                  <c:v>1.9565999999999999</c:v>
                </c:pt>
                <c:pt idx="56">
                  <c:v>1.9404999999999999</c:v>
                </c:pt>
                <c:pt idx="57">
                  <c:v>1.9331</c:v>
                </c:pt>
                <c:pt idx="58">
                  <c:v>1.8757999999999999</c:v>
                </c:pt>
                <c:pt idx="59">
                  <c:v>1.9136</c:v>
                </c:pt>
                <c:pt idx="60">
                  <c:v>1.9562999999999999</c:v>
                </c:pt>
                <c:pt idx="61">
                  <c:v>1.9618</c:v>
                </c:pt>
                <c:pt idx="62">
                  <c:v>1.9796</c:v>
                </c:pt>
                <c:pt idx="63">
                  <c:v>1.9863</c:v>
                </c:pt>
                <c:pt idx="64">
                  <c:v>1.9642999999999999</c:v>
                </c:pt>
                <c:pt idx="65">
                  <c:v>1.9437</c:v>
                </c:pt>
                <c:pt idx="66">
                  <c:v>1.9406000000000001</c:v>
                </c:pt>
                <c:pt idx="67">
                  <c:v>1.9471000000000001</c:v>
                </c:pt>
                <c:pt idx="68">
                  <c:v>1.9480999999999999</c:v>
                </c:pt>
                <c:pt idx="69">
                  <c:v>1.9426000000000001</c:v>
                </c:pt>
                <c:pt idx="70">
                  <c:v>1.91</c:v>
                </c:pt>
                <c:pt idx="71">
                  <c:v>1.9151</c:v>
                </c:pt>
                <c:pt idx="72">
                  <c:v>1.9576</c:v>
                </c:pt>
                <c:pt idx="73">
                  <c:v>1.9208000000000001</c:v>
                </c:pt>
                <c:pt idx="74">
                  <c:v>1.9193</c:v>
                </c:pt>
                <c:pt idx="75">
                  <c:v>1.9100999999999999</c:v>
                </c:pt>
                <c:pt idx="76">
                  <c:v>1.9033</c:v>
                </c:pt>
                <c:pt idx="77">
                  <c:v>1.8945000000000001</c:v>
                </c:pt>
                <c:pt idx="78">
                  <c:v>1.8759999999999999</c:v>
                </c:pt>
                <c:pt idx="79">
                  <c:v>1.873</c:v>
                </c:pt>
                <c:pt idx="80">
                  <c:v>1.8985000000000001</c:v>
                </c:pt>
                <c:pt idx="81">
                  <c:v>1.8972</c:v>
                </c:pt>
                <c:pt idx="82">
                  <c:v>1.9416</c:v>
                </c:pt>
                <c:pt idx="83">
                  <c:v>1.9551000000000001</c:v>
                </c:pt>
                <c:pt idx="84">
                  <c:v>1.9539</c:v>
                </c:pt>
                <c:pt idx="85">
                  <c:v>1.9676</c:v>
                </c:pt>
                <c:pt idx="86">
                  <c:v>1.9970000000000001</c:v>
                </c:pt>
                <c:pt idx="87">
                  <c:v>1.9863</c:v>
                </c:pt>
                <c:pt idx="88">
                  <c:v>2.0049000000000001</c:v>
                </c:pt>
                <c:pt idx="89">
                  <c:v>1.9733000000000001</c:v>
                </c:pt>
                <c:pt idx="90">
                  <c:v>1.9896</c:v>
                </c:pt>
                <c:pt idx="91">
                  <c:v>2.0838000000000001</c:v>
                </c:pt>
                <c:pt idx="92">
                  <c:v>1.8777999999999999</c:v>
                </c:pt>
                <c:pt idx="93">
                  <c:v>1.8851</c:v>
                </c:pt>
                <c:pt idx="94">
                  <c:v>1.9032</c:v>
                </c:pt>
                <c:pt idx="95">
                  <c:v>1.9312</c:v>
                </c:pt>
                <c:pt idx="96">
                  <c:v>1.9277</c:v>
                </c:pt>
                <c:pt idx="97">
                  <c:v>1.9003000000000001</c:v>
                </c:pt>
                <c:pt idx="98">
                  <c:v>1.8885000000000001</c:v>
                </c:pt>
                <c:pt idx="99">
                  <c:v>1.8802000000000001</c:v>
                </c:pt>
                <c:pt idx="100">
                  <c:v>1.8032999999999999</c:v>
                </c:pt>
                <c:pt idx="101">
                  <c:v>1.8146</c:v>
                </c:pt>
                <c:pt idx="102">
                  <c:v>1.8372999999999999</c:v>
                </c:pt>
                <c:pt idx="103">
                  <c:v>1.8640000000000001</c:v>
                </c:pt>
                <c:pt idx="104">
                  <c:v>1.851</c:v>
                </c:pt>
                <c:pt idx="105">
                  <c:v>1.8159000000000001</c:v>
                </c:pt>
                <c:pt idx="106">
                  <c:v>1.7924</c:v>
                </c:pt>
                <c:pt idx="107">
                  <c:v>1.8156000000000001</c:v>
                </c:pt>
                <c:pt idx="108">
                  <c:v>1.8412999999999999</c:v>
                </c:pt>
                <c:pt idx="109">
                  <c:v>1.8573</c:v>
                </c:pt>
                <c:pt idx="110">
                  <c:v>1.8543000000000001</c:v>
                </c:pt>
                <c:pt idx="111">
                  <c:v>1.8331</c:v>
                </c:pt>
                <c:pt idx="112">
                  <c:v>1.8128</c:v>
                </c:pt>
                <c:pt idx="113">
                  <c:v>1.8107</c:v>
                </c:pt>
                <c:pt idx="114">
                  <c:v>1.8436999999999999</c:v>
                </c:pt>
                <c:pt idx="115">
                  <c:v>1.8773</c:v>
                </c:pt>
                <c:pt idx="116">
                  <c:v>1.8058000000000001</c:v>
                </c:pt>
                <c:pt idx="117">
                  <c:v>1.8080000000000001</c:v>
                </c:pt>
                <c:pt idx="118">
                  <c:v>1.7766</c:v>
                </c:pt>
                <c:pt idx="119">
                  <c:v>1.7532000000000001</c:v>
                </c:pt>
                <c:pt idx="120">
                  <c:v>1.8240000000000001</c:v>
                </c:pt>
                <c:pt idx="121">
                  <c:v>1.8355999999999999</c:v>
                </c:pt>
                <c:pt idx="122">
                  <c:v>1.8902000000000001</c:v>
                </c:pt>
                <c:pt idx="123">
                  <c:v>1.8529</c:v>
                </c:pt>
                <c:pt idx="124">
                  <c:v>1.9706999999999999</c:v>
                </c:pt>
                <c:pt idx="125">
                  <c:v>1.944</c:v>
                </c:pt>
                <c:pt idx="126">
                  <c:v>1.9106000000000001</c:v>
                </c:pt>
                <c:pt idx="127">
                  <c:v>1.9044000000000001</c:v>
                </c:pt>
                <c:pt idx="128">
                  <c:v>1.9142999999999999</c:v>
                </c:pt>
                <c:pt idx="129">
                  <c:v>1.9087000000000001</c:v>
                </c:pt>
                <c:pt idx="130">
                  <c:v>1.9217</c:v>
                </c:pt>
                <c:pt idx="131">
                  <c:v>1.8995</c:v>
                </c:pt>
                <c:pt idx="132">
                  <c:v>1.8895999999999999</c:v>
                </c:pt>
                <c:pt idx="133">
                  <c:v>1.8625</c:v>
                </c:pt>
                <c:pt idx="134">
                  <c:v>1.8926000000000001</c:v>
                </c:pt>
                <c:pt idx="135">
                  <c:v>1.9049</c:v>
                </c:pt>
                <c:pt idx="136">
                  <c:v>1.9516</c:v>
                </c:pt>
                <c:pt idx="137">
                  <c:v>1.9801</c:v>
                </c:pt>
                <c:pt idx="138">
                  <c:v>1.9785999999999999</c:v>
                </c:pt>
                <c:pt idx="139">
                  <c:v>1.9910000000000001</c:v>
                </c:pt>
                <c:pt idx="140">
                  <c:v>1.9106000000000001</c:v>
                </c:pt>
                <c:pt idx="141">
                  <c:v>1.8953</c:v>
                </c:pt>
                <c:pt idx="142">
                  <c:v>1.905</c:v>
                </c:pt>
                <c:pt idx="143">
                  <c:v>1.8894</c:v>
                </c:pt>
                <c:pt idx="144">
                  <c:v>1.8987000000000001</c:v>
                </c:pt>
                <c:pt idx="145">
                  <c:v>1.8863000000000001</c:v>
                </c:pt>
                <c:pt idx="146">
                  <c:v>1.9538</c:v>
                </c:pt>
                <c:pt idx="147">
                  <c:v>1.9394</c:v>
                </c:pt>
                <c:pt idx="148">
                  <c:v>1.9524999999999999</c:v>
                </c:pt>
                <c:pt idx="149">
                  <c:v>1.9713000000000001</c:v>
                </c:pt>
                <c:pt idx="150">
                  <c:v>1.9234</c:v>
                </c:pt>
                <c:pt idx="151">
                  <c:v>1.9089</c:v>
                </c:pt>
                <c:pt idx="152">
                  <c:v>1.9157999999999999</c:v>
                </c:pt>
                <c:pt idx="153">
                  <c:v>1.8843000000000001</c:v>
                </c:pt>
                <c:pt idx="154">
                  <c:v>1.8293999999999999</c:v>
                </c:pt>
                <c:pt idx="155">
                  <c:v>1.8278000000000001</c:v>
                </c:pt>
                <c:pt idx="156">
                  <c:v>1.7995000000000001</c:v>
                </c:pt>
                <c:pt idx="157">
                  <c:v>1.8293999999999999</c:v>
                </c:pt>
                <c:pt idx="158">
                  <c:v>1.8066</c:v>
                </c:pt>
                <c:pt idx="159">
                  <c:v>1.7799</c:v>
                </c:pt>
                <c:pt idx="160">
                  <c:v>1.8221000000000001</c:v>
                </c:pt>
                <c:pt idx="161">
                  <c:v>1.8063</c:v>
                </c:pt>
                <c:pt idx="162">
                  <c:v>1.8248</c:v>
                </c:pt>
                <c:pt idx="163">
                  <c:v>1.7883</c:v>
                </c:pt>
                <c:pt idx="164">
                  <c:v>1.78</c:v>
                </c:pt>
                <c:pt idx="165">
                  <c:v>1.8214999999999999</c:v>
                </c:pt>
                <c:pt idx="166">
                  <c:v>1.8065</c:v>
                </c:pt>
                <c:pt idx="167">
                  <c:v>1.8404</c:v>
                </c:pt>
                <c:pt idx="168">
                  <c:v>1.915</c:v>
                </c:pt>
                <c:pt idx="169">
                  <c:v>1.9675</c:v>
                </c:pt>
                <c:pt idx="170">
                  <c:v>1.9924999999999999</c:v>
                </c:pt>
                <c:pt idx="171">
                  <c:v>2.0063</c:v>
                </c:pt>
                <c:pt idx="172">
                  <c:v>1.9713000000000001</c:v>
                </c:pt>
                <c:pt idx="173">
                  <c:v>1.9623999999999999</c:v>
                </c:pt>
                <c:pt idx="174">
                  <c:v>2.0491000000000001</c:v>
                </c:pt>
                <c:pt idx="175">
                  <c:v>2.0794000000000001</c:v>
                </c:pt>
                <c:pt idx="176">
                  <c:v>2.0735999999999999</c:v>
                </c:pt>
                <c:pt idx="177">
                  <c:v>2.0954999999999999</c:v>
                </c:pt>
                <c:pt idx="178">
                  <c:v>2.1232000000000002</c:v>
                </c:pt>
                <c:pt idx="179">
                  <c:v>2.0863</c:v>
                </c:pt>
                <c:pt idx="180">
                  <c:v>2.0589</c:v>
                </c:pt>
                <c:pt idx="181">
                  <c:v>2.0384000000000002</c:v>
                </c:pt>
                <c:pt idx="182">
                  <c:v>2.0503999999999998</c:v>
                </c:pt>
                <c:pt idx="183">
                  <c:v>2.0436000000000001</c:v>
                </c:pt>
                <c:pt idx="184">
                  <c:v>2.0562</c:v>
                </c:pt>
                <c:pt idx="185">
                  <c:v>2.0375999999999999</c:v>
                </c:pt>
                <c:pt idx="186">
                  <c:v>2.0676000000000001</c:v>
                </c:pt>
                <c:pt idx="187">
                  <c:v>2.0701999999999998</c:v>
                </c:pt>
                <c:pt idx="188">
                  <c:v>2.0777999999999999</c:v>
                </c:pt>
                <c:pt idx="189">
                  <c:v>2.0941999999999998</c:v>
                </c:pt>
                <c:pt idx="190">
                  <c:v>2.0779000000000001</c:v>
                </c:pt>
                <c:pt idx="191">
                  <c:v>2.0548999999999999</c:v>
                </c:pt>
                <c:pt idx="192">
                  <c:v>2.0512000000000001</c:v>
                </c:pt>
                <c:pt idx="193">
                  <c:v>2.0981000000000001</c:v>
                </c:pt>
                <c:pt idx="194">
                  <c:v>2.0987</c:v>
                </c:pt>
                <c:pt idx="195">
                  <c:v>2.1179999999999999</c:v>
                </c:pt>
                <c:pt idx="196">
                  <c:v>2.1040000000000001</c:v>
                </c:pt>
                <c:pt idx="197">
                  <c:v>2.0709</c:v>
                </c:pt>
                <c:pt idx="198">
                  <c:v>2.0691999999999999</c:v>
                </c:pt>
                <c:pt idx="199">
                  <c:v>2.0821999999999998</c:v>
                </c:pt>
                <c:pt idx="200">
                  <c:v>2.0609999999999999</c:v>
                </c:pt>
                <c:pt idx="201">
                  <c:v>2.0707</c:v>
                </c:pt>
                <c:pt idx="202">
                  <c:v>2.0672000000000001</c:v>
                </c:pt>
                <c:pt idx="203">
                  <c:v>2.0876000000000001</c:v>
                </c:pt>
                <c:pt idx="204">
                  <c:v>2.0449000000000002</c:v>
                </c:pt>
                <c:pt idx="205">
                  <c:v>2.0571000000000002</c:v>
                </c:pt>
                <c:pt idx="206">
                  <c:v>2.0424000000000002</c:v>
                </c:pt>
                <c:pt idx="207">
                  <c:v>2.0133999999999999</c:v>
                </c:pt>
                <c:pt idx="208">
                  <c:v>2.0068000000000001</c:v>
                </c:pt>
                <c:pt idx="209">
                  <c:v>2.0089000000000001</c:v>
                </c:pt>
                <c:pt idx="210">
                  <c:v>1.9881</c:v>
                </c:pt>
                <c:pt idx="211">
                  <c:v>1.9714</c:v>
                </c:pt>
                <c:pt idx="212">
                  <c:v>1.972</c:v>
                </c:pt>
                <c:pt idx="213">
                  <c:v>1.9805999999999999</c:v>
                </c:pt>
                <c:pt idx="214">
                  <c:v>1.9899</c:v>
                </c:pt>
                <c:pt idx="215">
                  <c:v>1.9803999999999999</c:v>
                </c:pt>
                <c:pt idx="216">
                  <c:v>1.9659</c:v>
                </c:pt>
                <c:pt idx="217">
                  <c:v>1.9871000000000001</c:v>
                </c:pt>
                <c:pt idx="218">
                  <c:v>2.0081000000000002</c:v>
                </c:pt>
                <c:pt idx="219">
                  <c:v>1.9903999999999999</c:v>
                </c:pt>
                <c:pt idx="220">
                  <c:v>1.9690000000000001</c:v>
                </c:pt>
                <c:pt idx="221">
                  <c:v>1.9677</c:v>
                </c:pt>
                <c:pt idx="222">
                  <c:v>1.9849000000000001</c:v>
                </c:pt>
                <c:pt idx="223">
                  <c:v>1.9921</c:v>
                </c:pt>
                <c:pt idx="224">
                  <c:v>1.9857</c:v>
                </c:pt>
                <c:pt idx="225">
                  <c:v>1.9942</c:v>
                </c:pt>
                <c:pt idx="226">
                  <c:v>1.9998</c:v>
                </c:pt>
                <c:pt idx="227">
                  <c:v>2.0127000000000002</c:v>
                </c:pt>
                <c:pt idx="228">
                  <c:v>2.0162</c:v>
                </c:pt>
                <c:pt idx="229">
                  <c:v>2.0164</c:v>
                </c:pt>
                <c:pt idx="230">
                  <c:v>2.0143</c:v>
                </c:pt>
                <c:pt idx="231">
                  <c:v>2.0009999999999999</c:v>
                </c:pt>
                <c:pt idx="232">
                  <c:v>2.0272999999999999</c:v>
                </c:pt>
                <c:pt idx="233">
                  <c:v>2.0215999999999998</c:v>
                </c:pt>
                <c:pt idx="234">
                  <c:v>1.9984999999999999</c:v>
                </c:pt>
                <c:pt idx="235">
                  <c:v>1.9745999999999999</c:v>
                </c:pt>
                <c:pt idx="236">
                  <c:v>2.0310999999999999</c:v>
                </c:pt>
                <c:pt idx="237">
                  <c:v>2.0363000000000002</c:v>
                </c:pt>
                <c:pt idx="238">
                  <c:v>2.0183</c:v>
                </c:pt>
                <c:pt idx="239">
                  <c:v>1.9945999999999999</c:v>
                </c:pt>
                <c:pt idx="240">
                  <c:v>2.0207000000000002</c:v>
                </c:pt>
                <c:pt idx="241">
                  <c:v>2.0203000000000002</c:v>
                </c:pt>
                <c:pt idx="242">
                  <c:v>1.9716</c:v>
                </c:pt>
                <c:pt idx="243">
                  <c:v>1.9388000000000001</c:v>
                </c:pt>
                <c:pt idx="244">
                  <c:v>1.9072</c:v>
                </c:pt>
                <c:pt idx="245">
                  <c:v>1.8922000000000001</c:v>
                </c:pt>
                <c:pt idx="246">
                  <c:v>1.9085000000000001</c:v>
                </c:pt>
                <c:pt idx="247">
                  <c:v>1.9005000000000001</c:v>
                </c:pt>
                <c:pt idx="248">
                  <c:v>1.9121999999999999</c:v>
                </c:pt>
                <c:pt idx="249">
                  <c:v>1.8975</c:v>
                </c:pt>
                <c:pt idx="250">
                  <c:v>1.9074</c:v>
                </c:pt>
                <c:pt idx="251">
                  <c:v>1.9127000000000001</c:v>
                </c:pt>
                <c:pt idx="252">
                  <c:v>1.8774</c:v>
                </c:pt>
                <c:pt idx="253">
                  <c:v>1.8984000000000001</c:v>
                </c:pt>
                <c:pt idx="254">
                  <c:v>1.8975</c:v>
                </c:pt>
                <c:pt idx="255">
                  <c:v>1.8376999999999999</c:v>
                </c:pt>
                <c:pt idx="256">
                  <c:v>1.8918999999999999</c:v>
                </c:pt>
                <c:pt idx="257">
                  <c:v>1.8855999999999999</c:v>
                </c:pt>
              </c:numCache>
            </c:numRef>
          </c:val>
          <c:smooth val="0"/>
          <c:extLst>
            <c:ext xmlns:c16="http://schemas.microsoft.com/office/drawing/2014/chart" uri="{C3380CC4-5D6E-409C-BE32-E72D297353CC}">
              <c16:uniqueId val="{00000001-8A07-4952-A60D-38E79D06853C}"/>
            </c:ext>
          </c:extLst>
        </c:ser>
        <c:dLbls>
          <c:showLegendKey val="0"/>
          <c:showVal val="0"/>
          <c:showCatName val="0"/>
          <c:showSerName val="0"/>
          <c:showPercent val="0"/>
          <c:showBubbleSize val="0"/>
        </c:dLbls>
        <c:marker val="1"/>
        <c:smooth val="0"/>
        <c:axId val="593626112"/>
        <c:axId val="593628856"/>
      </c:lineChart>
      <c:dateAx>
        <c:axId val="593623760"/>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3630424"/>
        <c:crosses val="autoZero"/>
        <c:auto val="1"/>
        <c:lblOffset val="100"/>
        <c:baseTimeUnit val="days"/>
      </c:dateAx>
      <c:valAx>
        <c:axId val="593630424"/>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3623760"/>
        <c:crosses val="autoZero"/>
        <c:crossBetween val="between"/>
      </c:valAx>
      <c:valAx>
        <c:axId val="593628856"/>
        <c:scaling>
          <c:orientation val="minMax"/>
          <c:min val="1"/>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3626112"/>
        <c:crosses val="max"/>
        <c:crossBetween val="between"/>
      </c:valAx>
      <c:dateAx>
        <c:axId val="593626112"/>
        <c:scaling>
          <c:orientation val="minMax"/>
        </c:scaling>
        <c:delete val="1"/>
        <c:axPos val="b"/>
        <c:numFmt formatCode="mm/dd/yyyy" sourceLinked="1"/>
        <c:majorTickMark val="out"/>
        <c:minorTickMark val="none"/>
        <c:tickLblPos val="nextTo"/>
        <c:crossAx val="593628856"/>
        <c:crosses val="autoZero"/>
        <c:auto val="1"/>
        <c:lblOffset val="100"/>
        <c:baseTimeUnit val="day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Chart 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 3'!$D$5:$D$7</c:f>
              <c:strCache>
                <c:ptCount val="3"/>
                <c:pt idx="0">
                  <c:v>%UHO 1!-ICE</c:v>
                </c:pt>
                <c:pt idx="1">
                  <c:v>Last</c:v>
                </c:pt>
                <c:pt idx="2">
                  <c:v>HEATING OIL</c:v>
                </c:pt>
              </c:strCache>
            </c:strRef>
          </c:tx>
          <c:spPr>
            <a:ln w="28575" cap="rnd">
              <a:solidFill>
                <a:schemeClr val="accent1"/>
              </a:solidFill>
              <a:round/>
            </a:ln>
            <a:effectLst/>
          </c:spPr>
          <c:marker>
            <c:symbol val="none"/>
          </c:marker>
          <c:cat>
            <c:numRef>
              <c:f>'Chart 3'!$C$8:$C$265</c:f>
              <c:numCache>
                <c:formatCode>mm/dd/yyyy</c:formatCode>
                <c:ptCount val="258"/>
                <c:pt idx="0">
                  <c:v>43854</c:v>
                </c:pt>
                <c:pt idx="1">
                  <c:v>43853</c:v>
                </c:pt>
                <c:pt idx="2">
                  <c:v>43852</c:v>
                </c:pt>
                <c:pt idx="3">
                  <c:v>43851</c:v>
                </c:pt>
                <c:pt idx="4">
                  <c:v>43850</c:v>
                </c:pt>
                <c:pt idx="5">
                  <c:v>43847</c:v>
                </c:pt>
                <c:pt idx="6">
                  <c:v>43846</c:v>
                </c:pt>
                <c:pt idx="7">
                  <c:v>43845</c:v>
                </c:pt>
                <c:pt idx="8">
                  <c:v>43844</c:v>
                </c:pt>
                <c:pt idx="9">
                  <c:v>43843</c:v>
                </c:pt>
                <c:pt idx="10">
                  <c:v>43840</c:v>
                </c:pt>
                <c:pt idx="11">
                  <c:v>43839</c:v>
                </c:pt>
                <c:pt idx="12">
                  <c:v>43838</c:v>
                </c:pt>
                <c:pt idx="13">
                  <c:v>43837</c:v>
                </c:pt>
                <c:pt idx="14">
                  <c:v>43836</c:v>
                </c:pt>
                <c:pt idx="15">
                  <c:v>43833</c:v>
                </c:pt>
                <c:pt idx="16">
                  <c:v>43832</c:v>
                </c:pt>
                <c:pt idx="17">
                  <c:v>43830</c:v>
                </c:pt>
                <c:pt idx="18">
                  <c:v>43829</c:v>
                </c:pt>
                <c:pt idx="19">
                  <c:v>43826</c:v>
                </c:pt>
                <c:pt idx="20">
                  <c:v>43825</c:v>
                </c:pt>
                <c:pt idx="21">
                  <c:v>43823</c:v>
                </c:pt>
                <c:pt idx="22">
                  <c:v>43822</c:v>
                </c:pt>
                <c:pt idx="23">
                  <c:v>43819</c:v>
                </c:pt>
                <c:pt idx="24">
                  <c:v>43818</c:v>
                </c:pt>
                <c:pt idx="25">
                  <c:v>43817</c:v>
                </c:pt>
                <c:pt idx="26">
                  <c:v>43816</c:v>
                </c:pt>
                <c:pt idx="27">
                  <c:v>43815</c:v>
                </c:pt>
                <c:pt idx="28">
                  <c:v>43812</c:v>
                </c:pt>
                <c:pt idx="29">
                  <c:v>43811</c:v>
                </c:pt>
                <c:pt idx="30">
                  <c:v>43810</c:v>
                </c:pt>
                <c:pt idx="31">
                  <c:v>43809</c:v>
                </c:pt>
                <c:pt idx="32">
                  <c:v>43808</c:v>
                </c:pt>
                <c:pt idx="33">
                  <c:v>43805</c:v>
                </c:pt>
                <c:pt idx="34">
                  <c:v>43804</c:v>
                </c:pt>
                <c:pt idx="35">
                  <c:v>43803</c:v>
                </c:pt>
                <c:pt idx="36">
                  <c:v>43802</c:v>
                </c:pt>
                <c:pt idx="37">
                  <c:v>43801</c:v>
                </c:pt>
                <c:pt idx="38">
                  <c:v>43798</c:v>
                </c:pt>
                <c:pt idx="39">
                  <c:v>43796</c:v>
                </c:pt>
                <c:pt idx="40">
                  <c:v>43795</c:v>
                </c:pt>
                <c:pt idx="41">
                  <c:v>43794</c:v>
                </c:pt>
                <c:pt idx="42">
                  <c:v>43791</c:v>
                </c:pt>
                <c:pt idx="43">
                  <c:v>43790</c:v>
                </c:pt>
                <c:pt idx="44">
                  <c:v>43789</c:v>
                </c:pt>
                <c:pt idx="45">
                  <c:v>43788</c:v>
                </c:pt>
                <c:pt idx="46">
                  <c:v>43787</c:v>
                </c:pt>
                <c:pt idx="47">
                  <c:v>43784</c:v>
                </c:pt>
                <c:pt idx="48">
                  <c:v>43783</c:v>
                </c:pt>
                <c:pt idx="49">
                  <c:v>43782</c:v>
                </c:pt>
                <c:pt idx="50">
                  <c:v>43781</c:v>
                </c:pt>
                <c:pt idx="51">
                  <c:v>43780</c:v>
                </c:pt>
                <c:pt idx="52">
                  <c:v>43777</c:v>
                </c:pt>
                <c:pt idx="53">
                  <c:v>43776</c:v>
                </c:pt>
                <c:pt idx="54">
                  <c:v>43775</c:v>
                </c:pt>
                <c:pt idx="55">
                  <c:v>43774</c:v>
                </c:pt>
                <c:pt idx="56">
                  <c:v>43773</c:v>
                </c:pt>
                <c:pt idx="57">
                  <c:v>43770</c:v>
                </c:pt>
                <c:pt idx="58">
                  <c:v>43769</c:v>
                </c:pt>
                <c:pt idx="59">
                  <c:v>43768</c:v>
                </c:pt>
                <c:pt idx="60">
                  <c:v>43767</c:v>
                </c:pt>
                <c:pt idx="61">
                  <c:v>43766</c:v>
                </c:pt>
                <c:pt idx="62">
                  <c:v>43763</c:v>
                </c:pt>
                <c:pt idx="63">
                  <c:v>43762</c:v>
                </c:pt>
                <c:pt idx="64">
                  <c:v>43761</c:v>
                </c:pt>
                <c:pt idx="65">
                  <c:v>43760</c:v>
                </c:pt>
                <c:pt idx="66">
                  <c:v>43759</c:v>
                </c:pt>
                <c:pt idx="67">
                  <c:v>43756</c:v>
                </c:pt>
                <c:pt idx="68">
                  <c:v>43755</c:v>
                </c:pt>
                <c:pt idx="69">
                  <c:v>43754</c:v>
                </c:pt>
                <c:pt idx="70">
                  <c:v>43753</c:v>
                </c:pt>
                <c:pt idx="71">
                  <c:v>43752</c:v>
                </c:pt>
                <c:pt idx="72">
                  <c:v>43749</c:v>
                </c:pt>
                <c:pt idx="73">
                  <c:v>43748</c:v>
                </c:pt>
                <c:pt idx="74">
                  <c:v>43747</c:v>
                </c:pt>
                <c:pt idx="75">
                  <c:v>43746</c:v>
                </c:pt>
                <c:pt idx="76">
                  <c:v>43745</c:v>
                </c:pt>
                <c:pt idx="77">
                  <c:v>43742</c:v>
                </c:pt>
                <c:pt idx="78">
                  <c:v>43741</c:v>
                </c:pt>
                <c:pt idx="79">
                  <c:v>43740</c:v>
                </c:pt>
                <c:pt idx="80">
                  <c:v>43739</c:v>
                </c:pt>
                <c:pt idx="81">
                  <c:v>43738</c:v>
                </c:pt>
                <c:pt idx="82">
                  <c:v>43735</c:v>
                </c:pt>
                <c:pt idx="83">
                  <c:v>43734</c:v>
                </c:pt>
                <c:pt idx="84">
                  <c:v>43733</c:v>
                </c:pt>
                <c:pt idx="85">
                  <c:v>43732</c:v>
                </c:pt>
                <c:pt idx="86">
                  <c:v>43731</c:v>
                </c:pt>
                <c:pt idx="87">
                  <c:v>43728</c:v>
                </c:pt>
                <c:pt idx="88">
                  <c:v>43727</c:v>
                </c:pt>
                <c:pt idx="89">
                  <c:v>43726</c:v>
                </c:pt>
                <c:pt idx="90">
                  <c:v>43725</c:v>
                </c:pt>
                <c:pt idx="91">
                  <c:v>43724</c:v>
                </c:pt>
                <c:pt idx="92">
                  <c:v>43721</c:v>
                </c:pt>
                <c:pt idx="93">
                  <c:v>43720</c:v>
                </c:pt>
                <c:pt idx="94">
                  <c:v>43719</c:v>
                </c:pt>
                <c:pt idx="95">
                  <c:v>43718</c:v>
                </c:pt>
                <c:pt idx="96">
                  <c:v>43717</c:v>
                </c:pt>
                <c:pt idx="97">
                  <c:v>43714</c:v>
                </c:pt>
                <c:pt idx="98">
                  <c:v>43713</c:v>
                </c:pt>
                <c:pt idx="99">
                  <c:v>43712</c:v>
                </c:pt>
                <c:pt idx="100">
                  <c:v>43711</c:v>
                </c:pt>
                <c:pt idx="101">
                  <c:v>43710</c:v>
                </c:pt>
                <c:pt idx="102">
                  <c:v>43707</c:v>
                </c:pt>
                <c:pt idx="103">
                  <c:v>43706</c:v>
                </c:pt>
                <c:pt idx="104">
                  <c:v>43705</c:v>
                </c:pt>
                <c:pt idx="105">
                  <c:v>43704</c:v>
                </c:pt>
                <c:pt idx="106">
                  <c:v>43703</c:v>
                </c:pt>
                <c:pt idx="107">
                  <c:v>43700</c:v>
                </c:pt>
                <c:pt idx="108">
                  <c:v>43699</c:v>
                </c:pt>
                <c:pt idx="109">
                  <c:v>43698</c:v>
                </c:pt>
                <c:pt idx="110">
                  <c:v>43697</c:v>
                </c:pt>
                <c:pt idx="111">
                  <c:v>43696</c:v>
                </c:pt>
                <c:pt idx="112">
                  <c:v>43693</c:v>
                </c:pt>
                <c:pt idx="113">
                  <c:v>43692</c:v>
                </c:pt>
                <c:pt idx="114">
                  <c:v>43691</c:v>
                </c:pt>
                <c:pt idx="115">
                  <c:v>43690</c:v>
                </c:pt>
                <c:pt idx="116">
                  <c:v>43689</c:v>
                </c:pt>
                <c:pt idx="117">
                  <c:v>43686</c:v>
                </c:pt>
                <c:pt idx="118">
                  <c:v>43685</c:v>
                </c:pt>
                <c:pt idx="119">
                  <c:v>43684</c:v>
                </c:pt>
                <c:pt idx="120">
                  <c:v>43683</c:v>
                </c:pt>
                <c:pt idx="121">
                  <c:v>43682</c:v>
                </c:pt>
                <c:pt idx="122">
                  <c:v>43679</c:v>
                </c:pt>
                <c:pt idx="123">
                  <c:v>43678</c:v>
                </c:pt>
                <c:pt idx="124">
                  <c:v>43677</c:v>
                </c:pt>
                <c:pt idx="125">
                  <c:v>43676</c:v>
                </c:pt>
                <c:pt idx="126">
                  <c:v>43675</c:v>
                </c:pt>
                <c:pt idx="127">
                  <c:v>43672</c:v>
                </c:pt>
                <c:pt idx="128">
                  <c:v>43671</c:v>
                </c:pt>
                <c:pt idx="129">
                  <c:v>43670</c:v>
                </c:pt>
                <c:pt idx="130">
                  <c:v>43669</c:v>
                </c:pt>
                <c:pt idx="131">
                  <c:v>43668</c:v>
                </c:pt>
                <c:pt idx="132">
                  <c:v>43665</c:v>
                </c:pt>
                <c:pt idx="133">
                  <c:v>43664</c:v>
                </c:pt>
                <c:pt idx="134">
                  <c:v>43663</c:v>
                </c:pt>
                <c:pt idx="135">
                  <c:v>43662</c:v>
                </c:pt>
                <c:pt idx="136">
                  <c:v>43661</c:v>
                </c:pt>
                <c:pt idx="137">
                  <c:v>43658</c:v>
                </c:pt>
                <c:pt idx="138">
                  <c:v>43657</c:v>
                </c:pt>
                <c:pt idx="139">
                  <c:v>43656</c:v>
                </c:pt>
                <c:pt idx="140">
                  <c:v>43655</c:v>
                </c:pt>
                <c:pt idx="141">
                  <c:v>43654</c:v>
                </c:pt>
                <c:pt idx="142">
                  <c:v>43651</c:v>
                </c:pt>
                <c:pt idx="143">
                  <c:v>43650</c:v>
                </c:pt>
                <c:pt idx="144">
                  <c:v>43649</c:v>
                </c:pt>
                <c:pt idx="145">
                  <c:v>43648</c:v>
                </c:pt>
                <c:pt idx="146">
                  <c:v>43647</c:v>
                </c:pt>
                <c:pt idx="147">
                  <c:v>43644</c:v>
                </c:pt>
                <c:pt idx="148">
                  <c:v>43643</c:v>
                </c:pt>
                <c:pt idx="149">
                  <c:v>43642</c:v>
                </c:pt>
                <c:pt idx="150">
                  <c:v>43641</c:v>
                </c:pt>
                <c:pt idx="151">
                  <c:v>43640</c:v>
                </c:pt>
                <c:pt idx="152">
                  <c:v>43637</c:v>
                </c:pt>
                <c:pt idx="153">
                  <c:v>43636</c:v>
                </c:pt>
                <c:pt idx="154">
                  <c:v>43635</c:v>
                </c:pt>
                <c:pt idx="155">
                  <c:v>43634</c:v>
                </c:pt>
                <c:pt idx="156">
                  <c:v>43633</c:v>
                </c:pt>
                <c:pt idx="157">
                  <c:v>43630</c:v>
                </c:pt>
                <c:pt idx="158">
                  <c:v>43629</c:v>
                </c:pt>
                <c:pt idx="159">
                  <c:v>43628</c:v>
                </c:pt>
                <c:pt idx="160">
                  <c:v>43627</c:v>
                </c:pt>
                <c:pt idx="161">
                  <c:v>43626</c:v>
                </c:pt>
                <c:pt idx="162">
                  <c:v>43623</c:v>
                </c:pt>
                <c:pt idx="163">
                  <c:v>43622</c:v>
                </c:pt>
                <c:pt idx="164">
                  <c:v>43621</c:v>
                </c:pt>
                <c:pt idx="165">
                  <c:v>43620</c:v>
                </c:pt>
                <c:pt idx="166">
                  <c:v>43619</c:v>
                </c:pt>
                <c:pt idx="167">
                  <c:v>43616</c:v>
                </c:pt>
                <c:pt idx="168">
                  <c:v>43615</c:v>
                </c:pt>
                <c:pt idx="169">
                  <c:v>43614</c:v>
                </c:pt>
                <c:pt idx="170">
                  <c:v>43613</c:v>
                </c:pt>
                <c:pt idx="171">
                  <c:v>43612</c:v>
                </c:pt>
                <c:pt idx="172">
                  <c:v>43609</c:v>
                </c:pt>
                <c:pt idx="173">
                  <c:v>43608</c:v>
                </c:pt>
                <c:pt idx="174">
                  <c:v>43607</c:v>
                </c:pt>
                <c:pt idx="175">
                  <c:v>43606</c:v>
                </c:pt>
                <c:pt idx="176">
                  <c:v>43605</c:v>
                </c:pt>
                <c:pt idx="177">
                  <c:v>43602</c:v>
                </c:pt>
                <c:pt idx="178">
                  <c:v>43601</c:v>
                </c:pt>
                <c:pt idx="179">
                  <c:v>43600</c:v>
                </c:pt>
                <c:pt idx="180">
                  <c:v>43599</c:v>
                </c:pt>
                <c:pt idx="181">
                  <c:v>43598</c:v>
                </c:pt>
                <c:pt idx="182">
                  <c:v>43595</c:v>
                </c:pt>
                <c:pt idx="183">
                  <c:v>43594</c:v>
                </c:pt>
                <c:pt idx="184">
                  <c:v>43593</c:v>
                </c:pt>
                <c:pt idx="185">
                  <c:v>43592</c:v>
                </c:pt>
                <c:pt idx="186">
                  <c:v>43591</c:v>
                </c:pt>
                <c:pt idx="187">
                  <c:v>43588</c:v>
                </c:pt>
                <c:pt idx="188">
                  <c:v>43587</c:v>
                </c:pt>
                <c:pt idx="189">
                  <c:v>43586</c:v>
                </c:pt>
                <c:pt idx="190">
                  <c:v>43585</c:v>
                </c:pt>
                <c:pt idx="191">
                  <c:v>43584</c:v>
                </c:pt>
                <c:pt idx="192">
                  <c:v>43581</c:v>
                </c:pt>
                <c:pt idx="193">
                  <c:v>43580</c:v>
                </c:pt>
                <c:pt idx="194">
                  <c:v>43579</c:v>
                </c:pt>
                <c:pt idx="195">
                  <c:v>43578</c:v>
                </c:pt>
                <c:pt idx="196">
                  <c:v>43577</c:v>
                </c:pt>
                <c:pt idx="197">
                  <c:v>43573</c:v>
                </c:pt>
                <c:pt idx="198">
                  <c:v>43572</c:v>
                </c:pt>
                <c:pt idx="199">
                  <c:v>43571</c:v>
                </c:pt>
                <c:pt idx="200">
                  <c:v>43570</c:v>
                </c:pt>
                <c:pt idx="201">
                  <c:v>43567</c:v>
                </c:pt>
                <c:pt idx="202">
                  <c:v>43566</c:v>
                </c:pt>
                <c:pt idx="203">
                  <c:v>43565</c:v>
                </c:pt>
                <c:pt idx="204">
                  <c:v>43564</c:v>
                </c:pt>
                <c:pt idx="205">
                  <c:v>43563</c:v>
                </c:pt>
                <c:pt idx="206">
                  <c:v>43560</c:v>
                </c:pt>
                <c:pt idx="207">
                  <c:v>43559</c:v>
                </c:pt>
                <c:pt idx="208">
                  <c:v>43558</c:v>
                </c:pt>
                <c:pt idx="209">
                  <c:v>43557</c:v>
                </c:pt>
                <c:pt idx="210">
                  <c:v>43556</c:v>
                </c:pt>
                <c:pt idx="211">
                  <c:v>43553</c:v>
                </c:pt>
                <c:pt idx="212">
                  <c:v>43552</c:v>
                </c:pt>
                <c:pt idx="213">
                  <c:v>43551</c:v>
                </c:pt>
                <c:pt idx="214">
                  <c:v>43550</c:v>
                </c:pt>
                <c:pt idx="215">
                  <c:v>43549</c:v>
                </c:pt>
                <c:pt idx="216">
                  <c:v>43546</c:v>
                </c:pt>
                <c:pt idx="217">
                  <c:v>43545</c:v>
                </c:pt>
                <c:pt idx="218">
                  <c:v>43544</c:v>
                </c:pt>
                <c:pt idx="219">
                  <c:v>43543</c:v>
                </c:pt>
                <c:pt idx="220">
                  <c:v>43542</c:v>
                </c:pt>
                <c:pt idx="221">
                  <c:v>43539</c:v>
                </c:pt>
                <c:pt idx="222">
                  <c:v>43538</c:v>
                </c:pt>
                <c:pt idx="223">
                  <c:v>43537</c:v>
                </c:pt>
                <c:pt idx="224">
                  <c:v>43536</c:v>
                </c:pt>
                <c:pt idx="225">
                  <c:v>43535</c:v>
                </c:pt>
                <c:pt idx="226">
                  <c:v>43532</c:v>
                </c:pt>
                <c:pt idx="227">
                  <c:v>43531</c:v>
                </c:pt>
                <c:pt idx="228">
                  <c:v>43530</c:v>
                </c:pt>
                <c:pt idx="229">
                  <c:v>43529</c:v>
                </c:pt>
                <c:pt idx="230">
                  <c:v>43528</c:v>
                </c:pt>
                <c:pt idx="231">
                  <c:v>43525</c:v>
                </c:pt>
                <c:pt idx="232">
                  <c:v>43524</c:v>
                </c:pt>
                <c:pt idx="233">
                  <c:v>43523</c:v>
                </c:pt>
                <c:pt idx="234">
                  <c:v>43522</c:v>
                </c:pt>
                <c:pt idx="235">
                  <c:v>43521</c:v>
                </c:pt>
                <c:pt idx="236">
                  <c:v>43518</c:v>
                </c:pt>
                <c:pt idx="237">
                  <c:v>43517</c:v>
                </c:pt>
                <c:pt idx="238">
                  <c:v>43516</c:v>
                </c:pt>
                <c:pt idx="239">
                  <c:v>43515</c:v>
                </c:pt>
                <c:pt idx="240">
                  <c:v>43514</c:v>
                </c:pt>
                <c:pt idx="241">
                  <c:v>43511</c:v>
                </c:pt>
                <c:pt idx="242">
                  <c:v>43510</c:v>
                </c:pt>
                <c:pt idx="243">
                  <c:v>43509</c:v>
                </c:pt>
                <c:pt idx="244">
                  <c:v>43508</c:v>
                </c:pt>
                <c:pt idx="245">
                  <c:v>43507</c:v>
                </c:pt>
                <c:pt idx="246">
                  <c:v>43504</c:v>
                </c:pt>
                <c:pt idx="247">
                  <c:v>43503</c:v>
                </c:pt>
                <c:pt idx="248">
                  <c:v>43502</c:v>
                </c:pt>
                <c:pt idx="249">
                  <c:v>43501</c:v>
                </c:pt>
                <c:pt idx="250">
                  <c:v>43500</c:v>
                </c:pt>
                <c:pt idx="251">
                  <c:v>43497</c:v>
                </c:pt>
                <c:pt idx="252">
                  <c:v>43496</c:v>
                </c:pt>
                <c:pt idx="253">
                  <c:v>43495</c:v>
                </c:pt>
                <c:pt idx="254">
                  <c:v>43494</c:v>
                </c:pt>
                <c:pt idx="255">
                  <c:v>43493</c:v>
                </c:pt>
                <c:pt idx="256">
                  <c:v>43490</c:v>
                </c:pt>
                <c:pt idx="257">
                  <c:v>43489</c:v>
                </c:pt>
              </c:numCache>
            </c:numRef>
          </c:cat>
          <c:val>
            <c:numRef>
              <c:f>'Chart 3'!$D$8:$D$265</c:f>
              <c:numCache>
                <c:formatCode>General</c:formatCode>
                <c:ptCount val="258"/>
                <c:pt idx="0">
                  <c:v>1.7327999999999999</c:v>
                </c:pt>
                <c:pt idx="1">
                  <c:v>1.7916000000000001</c:v>
                </c:pt>
                <c:pt idx="2">
                  <c:v>1.8002</c:v>
                </c:pt>
                <c:pt idx="3">
                  <c:v>1.8291999999999999</c:v>
                </c:pt>
                <c:pt idx="4">
                  <c:v>1.8763000000000001</c:v>
                </c:pt>
                <c:pt idx="5">
                  <c:v>1.8592</c:v>
                </c:pt>
                <c:pt idx="6">
                  <c:v>1.86</c:v>
                </c:pt>
                <c:pt idx="7">
                  <c:v>1.8778999999999999</c:v>
                </c:pt>
                <c:pt idx="8">
                  <c:v>1.9103000000000001</c:v>
                </c:pt>
                <c:pt idx="9">
                  <c:v>1.8979999999999999</c:v>
                </c:pt>
                <c:pt idx="10">
                  <c:v>1.9283999999999999</c:v>
                </c:pt>
                <c:pt idx="11">
                  <c:v>1.9500999999999999</c:v>
                </c:pt>
                <c:pt idx="12">
                  <c:v>1.9581999999999999</c:v>
                </c:pt>
                <c:pt idx="13">
                  <c:v>2.0324</c:v>
                </c:pt>
                <c:pt idx="14">
                  <c:v>2.0339</c:v>
                </c:pt>
                <c:pt idx="15">
                  <c:v>2.0613999999999999</c:v>
                </c:pt>
                <c:pt idx="16">
                  <c:v>2.0240999999999998</c:v>
                </c:pt>
                <c:pt idx="17">
                  <c:v>2.0228000000000002</c:v>
                </c:pt>
                <c:pt idx="18">
                  <c:v>2.0406</c:v>
                </c:pt>
                <c:pt idx="19">
                  <c:v>2.0495999999999999</c:v>
                </c:pt>
                <c:pt idx="20">
                  <c:v>2.0520999999999998</c:v>
                </c:pt>
                <c:pt idx="21">
                  <c:v>2.0363000000000002</c:v>
                </c:pt>
                <c:pt idx="22">
                  <c:v>2.0222000000000002</c:v>
                </c:pt>
                <c:pt idx="23">
                  <c:v>2.0217999999999998</c:v>
                </c:pt>
                <c:pt idx="24">
                  <c:v>2.0295000000000001</c:v>
                </c:pt>
                <c:pt idx="25">
                  <c:v>2.0203000000000002</c:v>
                </c:pt>
                <c:pt idx="26">
                  <c:v>2.0333999999999999</c:v>
                </c:pt>
                <c:pt idx="27">
                  <c:v>2.0045000000000002</c:v>
                </c:pt>
                <c:pt idx="28">
                  <c:v>1.9863999999999999</c:v>
                </c:pt>
                <c:pt idx="29">
                  <c:v>1.9508000000000001</c:v>
                </c:pt>
                <c:pt idx="30">
                  <c:v>1.9288000000000001</c:v>
                </c:pt>
                <c:pt idx="31">
                  <c:v>1.9655</c:v>
                </c:pt>
                <c:pt idx="32">
                  <c:v>1.9441999999999999</c:v>
                </c:pt>
                <c:pt idx="33">
                  <c:v>1.9520999999999999</c:v>
                </c:pt>
                <c:pt idx="34">
                  <c:v>1.9330000000000001</c:v>
                </c:pt>
                <c:pt idx="35">
                  <c:v>1.9229000000000001</c:v>
                </c:pt>
                <c:pt idx="36">
                  <c:v>1.8798999999999999</c:v>
                </c:pt>
                <c:pt idx="37">
                  <c:v>1.8859999999999999</c:v>
                </c:pt>
                <c:pt idx="38">
                  <c:v>1.8785000000000001</c:v>
                </c:pt>
                <c:pt idx="39">
                  <c:v>1.9464999999999999</c:v>
                </c:pt>
                <c:pt idx="40">
                  <c:v>1.9605999999999999</c:v>
                </c:pt>
                <c:pt idx="41">
                  <c:v>1.9442999999999999</c:v>
                </c:pt>
                <c:pt idx="42">
                  <c:v>1.9294</c:v>
                </c:pt>
                <c:pt idx="43">
                  <c:v>1.9447000000000001</c:v>
                </c:pt>
                <c:pt idx="44">
                  <c:v>1.8920999999999999</c:v>
                </c:pt>
                <c:pt idx="45">
                  <c:v>1.8573999999999999</c:v>
                </c:pt>
                <c:pt idx="46">
                  <c:v>1.9047000000000001</c:v>
                </c:pt>
                <c:pt idx="47">
                  <c:v>1.948</c:v>
                </c:pt>
                <c:pt idx="48">
                  <c:v>1.9178999999999999</c:v>
                </c:pt>
                <c:pt idx="49">
                  <c:v>1.9125000000000001</c:v>
                </c:pt>
                <c:pt idx="50">
                  <c:v>1.8976</c:v>
                </c:pt>
                <c:pt idx="51">
                  <c:v>1.9141999999999999</c:v>
                </c:pt>
                <c:pt idx="52">
                  <c:v>1.9180999999999999</c:v>
                </c:pt>
                <c:pt idx="53">
                  <c:v>1.9202999999999999</c:v>
                </c:pt>
                <c:pt idx="54">
                  <c:v>1.9278</c:v>
                </c:pt>
                <c:pt idx="55">
                  <c:v>1.9565999999999999</c:v>
                </c:pt>
                <c:pt idx="56">
                  <c:v>1.9404999999999999</c:v>
                </c:pt>
                <c:pt idx="57">
                  <c:v>1.9331</c:v>
                </c:pt>
                <c:pt idx="58">
                  <c:v>1.8757999999999999</c:v>
                </c:pt>
                <c:pt idx="59">
                  <c:v>1.9136</c:v>
                </c:pt>
                <c:pt idx="60">
                  <c:v>1.9562999999999999</c:v>
                </c:pt>
                <c:pt idx="61">
                  <c:v>1.9618</c:v>
                </c:pt>
                <c:pt idx="62">
                  <c:v>1.9796</c:v>
                </c:pt>
                <c:pt idx="63">
                  <c:v>1.9863</c:v>
                </c:pt>
                <c:pt idx="64">
                  <c:v>1.9642999999999999</c:v>
                </c:pt>
                <c:pt idx="65">
                  <c:v>1.9437</c:v>
                </c:pt>
                <c:pt idx="66">
                  <c:v>1.9406000000000001</c:v>
                </c:pt>
                <c:pt idx="67">
                  <c:v>1.9471000000000001</c:v>
                </c:pt>
                <c:pt idx="68">
                  <c:v>1.9480999999999999</c:v>
                </c:pt>
                <c:pt idx="69">
                  <c:v>1.9426000000000001</c:v>
                </c:pt>
                <c:pt idx="70">
                  <c:v>1.91</c:v>
                </c:pt>
                <c:pt idx="71">
                  <c:v>1.9151</c:v>
                </c:pt>
                <c:pt idx="72">
                  <c:v>1.9576</c:v>
                </c:pt>
                <c:pt idx="73">
                  <c:v>1.9208000000000001</c:v>
                </c:pt>
                <c:pt idx="74">
                  <c:v>1.9193</c:v>
                </c:pt>
                <c:pt idx="75">
                  <c:v>1.9100999999999999</c:v>
                </c:pt>
                <c:pt idx="76">
                  <c:v>1.9033</c:v>
                </c:pt>
                <c:pt idx="77">
                  <c:v>1.8945000000000001</c:v>
                </c:pt>
                <c:pt idx="78">
                  <c:v>1.8759999999999999</c:v>
                </c:pt>
                <c:pt idx="79">
                  <c:v>1.873</c:v>
                </c:pt>
                <c:pt idx="80">
                  <c:v>1.8985000000000001</c:v>
                </c:pt>
                <c:pt idx="81">
                  <c:v>1.8972</c:v>
                </c:pt>
                <c:pt idx="82">
                  <c:v>1.9416</c:v>
                </c:pt>
                <c:pt idx="83">
                  <c:v>1.9551000000000001</c:v>
                </c:pt>
                <c:pt idx="84">
                  <c:v>1.9539</c:v>
                </c:pt>
                <c:pt idx="85">
                  <c:v>1.9676</c:v>
                </c:pt>
                <c:pt idx="86">
                  <c:v>1.9970000000000001</c:v>
                </c:pt>
                <c:pt idx="87">
                  <c:v>1.9863</c:v>
                </c:pt>
                <c:pt idx="88">
                  <c:v>2.0049000000000001</c:v>
                </c:pt>
                <c:pt idx="89">
                  <c:v>1.9733000000000001</c:v>
                </c:pt>
                <c:pt idx="90">
                  <c:v>1.9896</c:v>
                </c:pt>
                <c:pt idx="91">
                  <c:v>2.0838000000000001</c:v>
                </c:pt>
                <c:pt idx="92">
                  <c:v>1.8777999999999999</c:v>
                </c:pt>
                <c:pt idx="93">
                  <c:v>1.8851</c:v>
                </c:pt>
                <c:pt idx="94">
                  <c:v>1.9032</c:v>
                </c:pt>
                <c:pt idx="95">
                  <c:v>1.9312</c:v>
                </c:pt>
                <c:pt idx="96">
                  <c:v>1.9277</c:v>
                </c:pt>
                <c:pt idx="97">
                  <c:v>1.9003000000000001</c:v>
                </c:pt>
                <c:pt idx="98">
                  <c:v>1.8885000000000001</c:v>
                </c:pt>
                <c:pt idx="99">
                  <c:v>1.8802000000000001</c:v>
                </c:pt>
                <c:pt idx="100">
                  <c:v>1.8032999999999999</c:v>
                </c:pt>
                <c:pt idx="101">
                  <c:v>1.8146</c:v>
                </c:pt>
                <c:pt idx="102">
                  <c:v>1.8372999999999999</c:v>
                </c:pt>
                <c:pt idx="103">
                  <c:v>1.8640000000000001</c:v>
                </c:pt>
                <c:pt idx="104">
                  <c:v>1.851</c:v>
                </c:pt>
                <c:pt idx="105">
                  <c:v>1.8159000000000001</c:v>
                </c:pt>
                <c:pt idx="106">
                  <c:v>1.7924</c:v>
                </c:pt>
                <c:pt idx="107">
                  <c:v>1.8156000000000001</c:v>
                </c:pt>
                <c:pt idx="108">
                  <c:v>1.8412999999999999</c:v>
                </c:pt>
                <c:pt idx="109">
                  <c:v>1.8573</c:v>
                </c:pt>
                <c:pt idx="110">
                  <c:v>1.8543000000000001</c:v>
                </c:pt>
                <c:pt idx="111">
                  <c:v>1.8331</c:v>
                </c:pt>
                <c:pt idx="112">
                  <c:v>1.8128</c:v>
                </c:pt>
                <c:pt idx="113">
                  <c:v>1.8107</c:v>
                </c:pt>
                <c:pt idx="114">
                  <c:v>1.8436999999999999</c:v>
                </c:pt>
                <c:pt idx="115">
                  <c:v>1.8773</c:v>
                </c:pt>
                <c:pt idx="116">
                  <c:v>1.8058000000000001</c:v>
                </c:pt>
                <c:pt idx="117">
                  <c:v>1.8080000000000001</c:v>
                </c:pt>
                <c:pt idx="118">
                  <c:v>1.7766</c:v>
                </c:pt>
                <c:pt idx="119">
                  <c:v>1.7532000000000001</c:v>
                </c:pt>
                <c:pt idx="120">
                  <c:v>1.8240000000000001</c:v>
                </c:pt>
                <c:pt idx="121">
                  <c:v>1.8355999999999999</c:v>
                </c:pt>
                <c:pt idx="122">
                  <c:v>1.8902000000000001</c:v>
                </c:pt>
                <c:pt idx="123">
                  <c:v>1.8529</c:v>
                </c:pt>
                <c:pt idx="124">
                  <c:v>1.9706999999999999</c:v>
                </c:pt>
                <c:pt idx="125">
                  <c:v>1.944</c:v>
                </c:pt>
                <c:pt idx="126">
                  <c:v>1.9106000000000001</c:v>
                </c:pt>
                <c:pt idx="127">
                  <c:v>1.9044000000000001</c:v>
                </c:pt>
                <c:pt idx="128">
                  <c:v>1.9142999999999999</c:v>
                </c:pt>
                <c:pt idx="129">
                  <c:v>1.9087000000000001</c:v>
                </c:pt>
                <c:pt idx="130">
                  <c:v>1.9217</c:v>
                </c:pt>
                <c:pt idx="131">
                  <c:v>1.8995</c:v>
                </c:pt>
                <c:pt idx="132">
                  <c:v>1.8895999999999999</c:v>
                </c:pt>
                <c:pt idx="133">
                  <c:v>1.8625</c:v>
                </c:pt>
                <c:pt idx="134">
                  <c:v>1.8926000000000001</c:v>
                </c:pt>
                <c:pt idx="135">
                  <c:v>1.9049</c:v>
                </c:pt>
                <c:pt idx="136">
                  <c:v>1.9516</c:v>
                </c:pt>
                <c:pt idx="137">
                  <c:v>1.9801</c:v>
                </c:pt>
                <c:pt idx="138">
                  <c:v>1.9785999999999999</c:v>
                </c:pt>
                <c:pt idx="139">
                  <c:v>1.9910000000000001</c:v>
                </c:pt>
                <c:pt idx="140">
                  <c:v>1.9106000000000001</c:v>
                </c:pt>
                <c:pt idx="141">
                  <c:v>1.8953</c:v>
                </c:pt>
                <c:pt idx="142">
                  <c:v>1.905</c:v>
                </c:pt>
                <c:pt idx="143">
                  <c:v>1.8894</c:v>
                </c:pt>
                <c:pt idx="144">
                  <c:v>1.8987000000000001</c:v>
                </c:pt>
                <c:pt idx="145">
                  <c:v>1.8863000000000001</c:v>
                </c:pt>
                <c:pt idx="146">
                  <c:v>1.9538</c:v>
                </c:pt>
                <c:pt idx="147">
                  <c:v>1.9394</c:v>
                </c:pt>
                <c:pt idx="148">
                  <c:v>1.9524999999999999</c:v>
                </c:pt>
                <c:pt idx="149">
                  <c:v>1.9713000000000001</c:v>
                </c:pt>
                <c:pt idx="150">
                  <c:v>1.9234</c:v>
                </c:pt>
                <c:pt idx="151">
                  <c:v>1.9089</c:v>
                </c:pt>
                <c:pt idx="152">
                  <c:v>1.9157999999999999</c:v>
                </c:pt>
                <c:pt idx="153">
                  <c:v>1.8843000000000001</c:v>
                </c:pt>
                <c:pt idx="154">
                  <c:v>1.8293999999999999</c:v>
                </c:pt>
                <c:pt idx="155">
                  <c:v>1.8278000000000001</c:v>
                </c:pt>
                <c:pt idx="156">
                  <c:v>1.7995000000000001</c:v>
                </c:pt>
                <c:pt idx="157">
                  <c:v>1.8293999999999999</c:v>
                </c:pt>
                <c:pt idx="158">
                  <c:v>1.8066</c:v>
                </c:pt>
                <c:pt idx="159">
                  <c:v>1.7799</c:v>
                </c:pt>
                <c:pt idx="160">
                  <c:v>1.8221000000000001</c:v>
                </c:pt>
                <c:pt idx="161">
                  <c:v>1.8063</c:v>
                </c:pt>
                <c:pt idx="162">
                  <c:v>1.8248</c:v>
                </c:pt>
                <c:pt idx="163">
                  <c:v>1.7883</c:v>
                </c:pt>
                <c:pt idx="164">
                  <c:v>1.78</c:v>
                </c:pt>
                <c:pt idx="165">
                  <c:v>1.8214999999999999</c:v>
                </c:pt>
                <c:pt idx="166">
                  <c:v>1.8065</c:v>
                </c:pt>
                <c:pt idx="167">
                  <c:v>1.8404</c:v>
                </c:pt>
                <c:pt idx="168">
                  <c:v>1.915</c:v>
                </c:pt>
                <c:pt idx="169">
                  <c:v>1.9675</c:v>
                </c:pt>
                <c:pt idx="170">
                  <c:v>1.9924999999999999</c:v>
                </c:pt>
                <c:pt idx="171">
                  <c:v>2.0063</c:v>
                </c:pt>
                <c:pt idx="172">
                  <c:v>1.9713000000000001</c:v>
                </c:pt>
                <c:pt idx="173">
                  <c:v>1.9623999999999999</c:v>
                </c:pt>
                <c:pt idx="174">
                  <c:v>2.0491000000000001</c:v>
                </c:pt>
                <c:pt idx="175">
                  <c:v>2.0794000000000001</c:v>
                </c:pt>
                <c:pt idx="176">
                  <c:v>2.0735999999999999</c:v>
                </c:pt>
                <c:pt idx="177">
                  <c:v>2.0954999999999999</c:v>
                </c:pt>
                <c:pt idx="178">
                  <c:v>2.1232000000000002</c:v>
                </c:pt>
                <c:pt idx="179">
                  <c:v>2.0863</c:v>
                </c:pt>
                <c:pt idx="180">
                  <c:v>2.0589</c:v>
                </c:pt>
                <c:pt idx="181">
                  <c:v>2.0384000000000002</c:v>
                </c:pt>
                <c:pt idx="182">
                  <c:v>2.0503999999999998</c:v>
                </c:pt>
                <c:pt idx="183">
                  <c:v>2.0436000000000001</c:v>
                </c:pt>
                <c:pt idx="184">
                  <c:v>2.0562</c:v>
                </c:pt>
                <c:pt idx="185">
                  <c:v>2.0375999999999999</c:v>
                </c:pt>
                <c:pt idx="186">
                  <c:v>2.0676000000000001</c:v>
                </c:pt>
                <c:pt idx="187">
                  <c:v>2.0701999999999998</c:v>
                </c:pt>
                <c:pt idx="188">
                  <c:v>2.0777999999999999</c:v>
                </c:pt>
                <c:pt idx="189">
                  <c:v>2.0941999999999998</c:v>
                </c:pt>
                <c:pt idx="190">
                  <c:v>2.0779000000000001</c:v>
                </c:pt>
                <c:pt idx="191">
                  <c:v>2.0548999999999999</c:v>
                </c:pt>
                <c:pt idx="192">
                  <c:v>2.0512000000000001</c:v>
                </c:pt>
                <c:pt idx="193">
                  <c:v>2.0981000000000001</c:v>
                </c:pt>
                <c:pt idx="194">
                  <c:v>2.0987</c:v>
                </c:pt>
                <c:pt idx="195">
                  <c:v>2.1179999999999999</c:v>
                </c:pt>
                <c:pt idx="196">
                  <c:v>2.1040000000000001</c:v>
                </c:pt>
                <c:pt idx="197">
                  <c:v>2.0709</c:v>
                </c:pt>
                <c:pt idx="198">
                  <c:v>2.0691999999999999</c:v>
                </c:pt>
                <c:pt idx="199">
                  <c:v>2.0821999999999998</c:v>
                </c:pt>
                <c:pt idx="200">
                  <c:v>2.0609999999999999</c:v>
                </c:pt>
                <c:pt idx="201">
                  <c:v>2.0707</c:v>
                </c:pt>
                <c:pt idx="202">
                  <c:v>2.0672000000000001</c:v>
                </c:pt>
                <c:pt idx="203">
                  <c:v>2.0876000000000001</c:v>
                </c:pt>
                <c:pt idx="204">
                  <c:v>2.0449000000000002</c:v>
                </c:pt>
                <c:pt idx="205">
                  <c:v>2.0571000000000002</c:v>
                </c:pt>
                <c:pt idx="206">
                  <c:v>2.0424000000000002</c:v>
                </c:pt>
                <c:pt idx="207">
                  <c:v>2.0133999999999999</c:v>
                </c:pt>
                <c:pt idx="208">
                  <c:v>2.0068000000000001</c:v>
                </c:pt>
                <c:pt idx="209">
                  <c:v>2.0089000000000001</c:v>
                </c:pt>
                <c:pt idx="210">
                  <c:v>1.9881</c:v>
                </c:pt>
                <c:pt idx="211">
                  <c:v>1.9714</c:v>
                </c:pt>
                <c:pt idx="212">
                  <c:v>1.972</c:v>
                </c:pt>
                <c:pt idx="213">
                  <c:v>1.9805999999999999</c:v>
                </c:pt>
                <c:pt idx="214">
                  <c:v>1.9899</c:v>
                </c:pt>
                <c:pt idx="215">
                  <c:v>1.9803999999999999</c:v>
                </c:pt>
                <c:pt idx="216">
                  <c:v>1.9659</c:v>
                </c:pt>
                <c:pt idx="217">
                  <c:v>1.9871000000000001</c:v>
                </c:pt>
                <c:pt idx="218">
                  <c:v>2.0081000000000002</c:v>
                </c:pt>
                <c:pt idx="219">
                  <c:v>1.9903999999999999</c:v>
                </c:pt>
                <c:pt idx="220">
                  <c:v>1.9690000000000001</c:v>
                </c:pt>
                <c:pt idx="221">
                  <c:v>1.9677</c:v>
                </c:pt>
                <c:pt idx="222">
                  <c:v>1.9849000000000001</c:v>
                </c:pt>
                <c:pt idx="223">
                  <c:v>1.9921</c:v>
                </c:pt>
                <c:pt idx="224">
                  <c:v>1.9857</c:v>
                </c:pt>
                <c:pt idx="225">
                  <c:v>1.9942</c:v>
                </c:pt>
                <c:pt idx="226">
                  <c:v>1.9998</c:v>
                </c:pt>
                <c:pt idx="227">
                  <c:v>2.0127000000000002</c:v>
                </c:pt>
                <c:pt idx="228">
                  <c:v>2.0162</c:v>
                </c:pt>
                <c:pt idx="229">
                  <c:v>2.0164</c:v>
                </c:pt>
                <c:pt idx="230">
                  <c:v>2.0143</c:v>
                </c:pt>
                <c:pt idx="231">
                  <c:v>2.0009999999999999</c:v>
                </c:pt>
                <c:pt idx="232">
                  <c:v>2.0272999999999999</c:v>
                </c:pt>
                <c:pt idx="233">
                  <c:v>2.0215999999999998</c:v>
                </c:pt>
                <c:pt idx="234">
                  <c:v>1.9984999999999999</c:v>
                </c:pt>
                <c:pt idx="235">
                  <c:v>1.9745999999999999</c:v>
                </c:pt>
                <c:pt idx="236">
                  <c:v>2.0310999999999999</c:v>
                </c:pt>
                <c:pt idx="237">
                  <c:v>2.0363000000000002</c:v>
                </c:pt>
                <c:pt idx="238">
                  <c:v>2.0183</c:v>
                </c:pt>
                <c:pt idx="239">
                  <c:v>1.9945999999999999</c:v>
                </c:pt>
                <c:pt idx="240">
                  <c:v>2.0207000000000002</c:v>
                </c:pt>
                <c:pt idx="241">
                  <c:v>2.0203000000000002</c:v>
                </c:pt>
                <c:pt idx="242">
                  <c:v>1.9716</c:v>
                </c:pt>
                <c:pt idx="243">
                  <c:v>1.9388000000000001</c:v>
                </c:pt>
                <c:pt idx="244">
                  <c:v>1.9072</c:v>
                </c:pt>
                <c:pt idx="245">
                  <c:v>1.8922000000000001</c:v>
                </c:pt>
                <c:pt idx="246">
                  <c:v>1.9085000000000001</c:v>
                </c:pt>
                <c:pt idx="247">
                  <c:v>1.9005000000000001</c:v>
                </c:pt>
                <c:pt idx="248">
                  <c:v>1.9121999999999999</c:v>
                </c:pt>
                <c:pt idx="249">
                  <c:v>1.8975</c:v>
                </c:pt>
                <c:pt idx="250">
                  <c:v>1.9074</c:v>
                </c:pt>
                <c:pt idx="251">
                  <c:v>1.9127000000000001</c:v>
                </c:pt>
                <c:pt idx="252">
                  <c:v>1.8774</c:v>
                </c:pt>
                <c:pt idx="253">
                  <c:v>1.8984000000000001</c:v>
                </c:pt>
                <c:pt idx="254">
                  <c:v>1.8975</c:v>
                </c:pt>
                <c:pt idx="255">
                  <c:v>1.8376999999999999</c:v>
                </c:pt>
                <c:pt idx="256">
                  <c:v>1.8918999999999999</c:v>
                </c:pt>
                <c:pt idx="257">
                  <c:v>1.8855999999999999</c:v>
                </c:pt>
              </c:numCache>
            </c:numRef>
          </c:val>
          <c:smooth val="0"/>
          <c:extLst>
            <c:ext xmlns:c16="http://schemas.microsoft.com/office/drawing/2014/chart" uri="{C3380CC4-5D6E-409C-BE32-E72D297353CC}">
              <c16:uniqueId val="{00000000-F831-4F55-8DED-CD30F68DD3EB}"/>
            </c:ext>
          </c:extLst>
        </c:ser>
        <c:ser>
          <c:idx val="1"/>
          <c:order val="1"/>
          <c:tx>
            <c:strRef>
              <c:f>'Chart 3'!$E$5:$E$7</c:f>
              <c:strCache>
                <c:ptCount val="3"/>
                <c:pt idx="0">
                  <c:v>%UHU 1!-ICE</c:v>
                </c:pt>
                <c:pt idx="1">
                  <c:v>Last</c:v>
                </c:pt>
                <c:pt idx="2">
                  <c:v>NY HARBOR RBOB GASOLINE BLEND</c:v>
                </c:pt>
              </c:strCache>
            </c:strRef>
          </c:tx>
          <c:spPr>
            <a:ln w="28575" cap="rnd">
              <a:solidFill>
                <a:schemeClr val="accent2"/>
              </a:solidFill>
              <a:round/>
            </a:ln>
            <a:effectLst/>
          </c:spPr>
          <c:marker>
            <c:symbol val="none"/>
          </c:marker>
          <c:cat>
            <c:numRef>
              <c:f>'Chart 3'!$C$8:$C$265</c:f>
              <c:numCache>
                <c:formatCode>mm/dd/yyyy</c:formatCode>
                <c:ptCount val="258"/>
                <c:pt idx="0">
                  <c:v>43854</c:v>
                </c:pt>
                <c:pt idx="1">
                  <c:v>43853</c:v>
                </c:pt>
                <c:pt idx="2">
                  <c:v>43852</c:v>
                </c:pt>
                <c:pt idx="3">
                  <c:v>43851</c:v>
                </c:pt>
                <c:pt idx="4">
                  <c:v>43850</c:v>
                </c:pt>
                <c:pt idx="5">
                  <c:v>43847</c:v>
                </c:pt>
                <c:pt idx="6">
                  <c:v>43846</c:v>
                </c:pt>
                <c:pt idx="7">
                  <c:v>43845</c:v>
                </c:pt>
                <c:pt idx="8">
                  <c:v>43844</c:v>
                </c:pt>
                <c:pt idx="9">
                  <c:v>43843</c:v>
                </c:pt>
                <c:pt idx="10">
                  <c:v>43840</c:v>
                </c:pt>
                <c:pt idx="11">
                  <c:v>43839</c:v>
                </c:pt>
                <c:pt idx="12">
                  <c:v>43838</c:v>
                </c:pt>
                <c:pt idx="13">
                  <c:v>43837</c:v>
                </c:pt>
                <c:pt idx="14">
                  <c:v>43836</c:v>
                </c:pt>
                <c:pt idx="15">
                  <c:v>43833</c:v>
                </c:pt>
                <c:pt idx="16">
                  <c:v>43832</c:v>
                </c:pt>
                <c:pt idx="17">
                  <c:v>43830</c:v>
                </c:pt>
                <c:pt idx="18">
                  <c:v>43829</c:v>
                </c:pt>
                <c:pt idx="19">
                  <c:v>43826</c:v>
                </c:pt>
                <c:pt idx="20">
                  <c:v>43825</c:v>
                </c:pt>
                <c:pt idx="21">
                  <c:v>43823</c:v>
                </c:pt>
                <c:pt idx="22">
                  <c:v>43822</c:v>
                </c:pt>
                <c:pt idx="23">
                  <c:v>43819</c:v>
                </c:pt>
                <c:pt idx="24">
                  <c:v>43818</c:v>
                </c:pt>
                <c:pt idx="25">
                  <c:v>43817</c:v>
                </c:pt>
                <c:pt idx="26">
                  <c:v>43816</c:v>
                </c:pt>
                <c:pt idx="27">
                  <c:v>43815</c:v>
                </c:pt>
                <c:pt idx="28">
                  <c:v>43812</c:v>
                </c:pt>
                <c:pt idx="29">
                  <c:v>43811</c:v>
                </c:pt>
                <c:pt idx="30">
                  <c:v>43810</c:v>
                </c:pt>
                <c:pt idx="31">
                  <c:v>43809</c:v>
                </c:pt>
                <c:pt idx="32">
                  <c:v>43808</c:v>
                </c:pt>
                <c:pt idx="33">
                  <c:v>43805</c:v>
                </c:pt>
                <c:pt idx="34">
                  <c:v>43804</c:v>
                </c:pt>
                <c:pt idx="35">
                  <c:v>43803</c:v>
                </c:pt>
                <c:pt idx="36">
                  <c:v>43802</c:v>
                </c:pt>
                <c:pt idx="37">
                  <c:v>43801</c:v>
                </c:pt>
                <c:pt idx="38">
                  <c:v>43798</c:v>
                </c:pt>
                <c:pt idx="39">
                  <c:v>43796</c:v>
                </c:pt>
                <c:pt idx="40">
                  <c:v>43795</c:v>
                </c:pt>
                <c:pt idx="41">
                  <c:v>43794</c:v>
                </c:pt>
                <c:pt idx="42">
                  <c:v>43791</c:v>
                </c:pt>
                <c:pt idx="43">
                  <c:v>43790</c:v>
                </c:pt>
                <c:pt idx="44">
                  <c:v>43789</c:v>
                </c:pt>
                <c:pt idx="45">
                  <c:v>43788</c:v>
                </c:pt>
                <c:pt idx="46">
                  <c:v>43787</c:v>
                </c:pt>
                <c:pt idx="47">
                  <c:v>43784</c:v>
                </c:pt>
                <c:pt idx="48">
                  <c:v>43783</c:v>
                </c:pt>
                <c:pt idx="49">
                  <c:v>43782</c:v>
                </c:pt>
                <c:pt idx="50">
                  <c:v>43781</c:v>
                </c:pt>
                <c:pt idx="51">
                  <c:v>43780</c:v>
                </c:pt>
                <c:pt idx="52">
                  <c:v>43777</c:v>
                </c:pt>
                <c:pt idx="53">
                  <c:v>43776</c:v>
                </c:pt>
                <c:pt idx="54">
                  <c:v>43775</c:v>
                </c:pt>
                <c:pt idx="55">
                  <c:v>43774</c:v>
                </c:pt>
                <c:pt idx="56">
                  <c:v>43773</c:v>
                </c:pt>
                <c:pt idx="57">
                  <c:v>43770</c:v>
                </c:pt>
                <c:pt idx="58">
                  <c:v>43769</c:v>
                </c:pt>
                <c:pt idx="59">
                  <c:v>43768</c:v>
                </c:pt>
                <c:pt idx="60">
                  <c:v>43767</c:v>
                </c:pt>
                <c:pt idx="61">
                  <c:v>43766</c:v>
                </c:pt>
                <c:pt idx="62">
                  <c:v>43763</c:v>
                </c:pt>
                <c:pt idx="63">
                  <c:v>43762</c:v>
                </c:pt>
                <c:pt idx="64">
                  <c:v>43761</c:v>
                </c:pt>
                <c:pt idx="65">
                  <c:v>43760</c:v>
                </c:pt>
                <c:pt idx="66">
                  <c:v>43759</c:v>
                </c:pt>
                <c:pt idx="67">
                  <c:v>43756</c:v>
                </c:pt>
                <c:pt idx="68">
                  <c:v>43755</c:v>
                </c:pt>
                <c:pt idx="69">
                  <c:v>43754</c:v>
                </c:pt>
                <c:pt idx="70">
                  <c:v>43753</c:v>
                </c:pt>
                <c:pt idx="71">
                  <c:v>43752</c:v>
                </c:pt>
                <c:pt idx="72">
                  <c:v>43749</c:v>
                </c:pt>
                <c:pt idx="73">
                  <c:v>43748</c:v>
                </c:pt>
                <c:pt idx="74">
                  <c:v>43747</c:v>
                </c:pt>
                <c:pt idx="75">
                  <c:v>43746</c:v>
                </c:pt>
                <c:pt idx="76">
                  <c:v>43745</c:v>
                </c:pt>
                <c:pt idx="77">
                  <c:v>43742</c:v>
                </c:pt>
                <c:pt idx="78">
                  <c:v>43741</c:v>
                </c:pt>
                <c:pt idx="79">
                  <c:v>43740</c:v>
                </c:pt>
                <c:pt idx="80">
                  <c:v>43739</c:v>
                </c:pt>
                <c:pt idx="81">
                  <c:v>43738</c:v>
                </c:pt>
                <c:pt idx="82">
                  <c:v>43735</c:v>
                </c:pt>
                <c:pt idx="83">
                  <c:v>43734</c:v>
                </c:pt>
                <c:pt idx="84">
                  <c:v>43733</c:v>
                </c:pt>
                <c:pt idx="85">
                  <c:v>43732</c:v>
                </c:pt>
                <c:pt idx="86">
                  <c:v>43731</c:v>
                </c:pt>
                <c:pt idx="87">
                  <c:v>43728</c:v>
                </c:pt>
                <c:pt idx="88">
                  <c:v>43727</c:v>
                </c:pt>
                <c:pt idx="89">
                  <c:v>43726</c:v>
                </c:pt>
                <c:pt idx="90">
                  <c:v>43725</c:v>
                </c:pt>
                <c:pt idx="91">
                  <c:v>43724</c:v>
                </c:pt>
                <c:pt idx="92">
                  <c:v>43721</c:v>
                </c:pt>
                <c:pt idx="93">
                  <c:v>43720</c:v>
                </c:pt>
                <c:pt idx="94">
                  <c:v>43719</c:v>
                </c:pt>
                <c:pt idx="95">
                  <c:v>43718</c:v>
                </c:pt>
                <c:pt idx="96">
                  <c:v>43717</c:v>
                </c:pt>
                <c:pt idx="97">
                  <c:v>43714</c:v>
                </c:pt>
                <c:pt idx="98">
                  <c:v>43713</c:v>
                </c:pt>
                <c:pt idx="99">
                  <c:v>43712</c:v>
                </c:pt>
                <c:pt idx="100">
                  <c:v>43711</c:v>
                </c:pt>
                <c:pt idx="101">
                  <c:v>43710</c:v>
                </c:pt>
                <c:pt idx="102">
                  <c:v>43707</c:v>
                </c:pt>
                <c:pt idx="103">
                  <c:v>43706</c:v>
                </c:pt>
                <c:pt idx="104">
                  <c:v>43705</c:v>
                </c:pt>
                <c:pt idx="105">
                  <c:v>43704</c:v>
                </c:pt>
                <c:pt idx="106">
                  <c:v>43703</c:v>
                </c:pt>
                <c:pt idx="107">
                  <c:v>43700</c:v>
                </c:pt>
                <c:pt idx="108">
                  <c:v>43699</c:v>
                </c:pt>
                <c:pt idx="109">
                  <c:v>43698</c:v>
                </c:pt>
                <c:pt idx="110">
                  <c:v>43697</c:v>
                </c:pt>
                <c:pt idx="111">
                  <c:v>43696</c:v>
                </c:pt>
                <c:pt idx="112">
                  <c:v>43693</c:v>
                </c:pt>
                <c:pt idx="113">
                  <c:v>43692</c:v>
                </c:pt>
                <c:pt idx="114">
                  <c:v>43691</c:v>
                </c:pt>
                <c:pt idx="115">
                  <c:v>43690</c:v>
                </c:pt>
                <c:pt idx="116">
                  <c:v>43689</c:v>
                </c:pt>
                <c:pt idx="117">
                  <c:v>43686</c:v>
                </c:pt>
                <c:pt idx="118">
                  <c:v>43685</c:v>
                </c:pt>
                <c:pt idx="119">
                  <c:v>43684</c:v>
                </c:pt>
                <c:pt idx="120">
                  <c:v>43683</c:v>
                </c:pt>
                <c:pt idx="121">
                  <c:v>43682</c:v>
                </c:pt>
                <c:pt idx="122">
                  <c:v>43679</c:v>
                </c:pt>
                <c:pt idx="123">
                  <c:v>43678</c:v>
                </c:pt>
                <c:pt idx="124">
                  <c:v>43677</c:v>
                </c:pt>
                <c:pt idx="125">
                  <c:v>43676</c:v>
                </c:pt>
                <c:pt idx="126">
                  <c:v>43675</c:v>
                </c:pt>
                <c:pt idx="127">
                  <c:v>43672</c:v>
                </c:pt>
                <c:pt idx="128">
                  <c:v>43671</c:v>
                </c:pt>
                <c:pt idx="129">
                  <c:v>43670</c:v>
                </c:pt>
                <c:pt idx="130">
                  <c:v>43669</c:v>
                </c:pt>
                <c:pt idx="131">
                  <c:v>43668</c:v>
                </c:pt>
                <c:pt idx="132">
                  <c:v>43665</c:v>
                </c:pt>
                <c:pt idx="133">
                  <c:v>43664</c:v>
                </c:pt>
                <c:pt idx="134">
                  <c:v>43663</c:v>
                </c:pt>
                <c:pt idx="135">
                  <c:v>43662</c:v>
                </c:pt>
                <c:pt idx="136">
                  <c:v>43661</c:v>
                </c:pt>
                <c:pt idx="137">
                  <c:v>43658</c:v>
                </c:pt>
                <c:pt idx="138">
                  <c:v>43657</c:v>
                </c:pt>
                <c:pt idx="139">
                  <c:v>43656</c:v>
                </c:pt>
                <c:pt idx="140">
                  <c:v>43655</c:v>
                </c:pt>
                <c:pt idx="141">
                  <c:v>43654</c:v>
                </c:pt>
                <c:pt idx="142">
                  <c:v>43651</c:v>
                </c:pt>
                <c:pt idx="143">
                  <c:v>43650</c:v>
                </c:pt>
                <c:pt idx="144">
                  <c:v>43649</c:v>
                </c:pt>
                <c:pt idx="145">
                  <c:v>43648</c:v>
                </c:pt>
                <c:pt idx="146">
                  <c:v>43647</c:v>
                </c:pt>
                <c:pt idx="147">
                  <c:v>43644</c:v>
                </c:pt>
                <c:pt idx="148">
                  <c:v>43643</c:v>
                </c:pt>
                <c:pt idx="149">
                  <c:v>43642</c:v>
                </c:pt>
                <c:pt idx="150">
                  <c:v>43641</c:v>
                </c:pt>
                <c:pt idx="151">
                  <c:v>43640</c:v>
                </c:pt>
                <c:pt idx="152">
                  <c:v>43637</c:v>
                </c:pt>
                <c:pt idx="153">
                  <c:v>43636</c:v>
                </c:pt>
                <c:pt idx="154">
                  <c:v>43635</c:v>
                </c:pt>
                <c:pt idx="155">
                  <c:v>43634</c:v>
                </c:pt>
                <c:pt idx="156">
                  <c:v>43633</c:v>
                </c:pt>
                <c:pt idx="157">
                  <c:v>43630</c:v>
                </c:pt>
                <c:pt idx="158">
                  <c:v>43629</c:v>
                </c:pt>
                <c:pt idx="159">
                  <c:v>43628</c:v>
                </c:pt>
                <c:pt idx="160">
                  <c:v>43627</c:v>
                </c:pt>
                <c:pt idx="161">
                  <c:v>43626</c:v>
                </c:pt>
                <c:pt idx="162">
                  <c:v>43623</c:v>
                </c:pt>
                <c:pt idx="163">
                  <c:v>43622</c:v>
                </c:pt>
                <c:pt idx="164">
                  <c:v>43621</c:v>
                </c:pt>
                <c:pt idx="165">
                  <c:v>43620</c:v>
                </c:pt>
                <c:pt idx="166">
                  <c:v>43619</c:v>
                </c:pt>
                <c:pt idx="167">
                  <c:v>43616</c:v>
                </c:pt>
                <c:pt idx="168">
                  <c:v>43615</c:v>
                </c:pt>
                <c:pt idx="169">
                  <c:v>43614</c:v>
                </c:pt>
                <c:pt idx="170">
                  <c:v>43613</c:v>
                </c:pt>
                <c:pt idx="171">
                  <c:v>43612</c:v>
                </c:pt>
                <c:pt idx="172">
                  <c:v>43609</c:v>
                </c:pt>
                <c:pt idx="173">
                  <c:v>43608</c:v>
                </c:pt>
                <c:pt idx="174">
                  <c:v>43607</c:v>
                </c:pt>
                <c:pt idx="175">
                  <c:v>43606</c:v>
                </c:pt>
                <c:pt idx="176">
                  <c:v>43605</c:v>
                </c:pt>
                <c:pt idx="177">
                  <c:v>43602</c:v>
                </c:pt>
                <c:pt idx="178">
                  <c:v>43601</c:v>
                </c:pt>
                <c:pt idx="179">
                  <c:v>43600</c:v>
                </c:pt>
                <c:pt idx="180">
                  <c:v>43599</c:v>
                </c:pt>
                <c:pt idx="181">
                  <c:v>43598</c:v>
                </c:pt>
                <c:pt idx="182">
                  <c:v>43595</c:v>
                </c:pt>
                <c:pt idx="183">
                  <c:v>43594</c:v>
                </c:pt>
                <c:pt idx="184">
                  <c:v>43593</c:v>
                </c:pt>
                <c:pt idx="185">
                  <c:v>43592</c:v>
                </c:pt>
                <c:pt idx="186">
                  <c:v>43591</c:v>
                </c:pt>
                <c:pt idx="187">
                  <c:v>43588</c:v>
                </c:pt>
                <c:pt idx="188">
                  <c:v>43587</c:v>
                </c:pt>
                <c:pt idx="189">
                  <c:v>43586</c:v>
                </c:pt>
                <c:pt idx="190">
                  <c:v>43585</c:v>
                </c:pt>
                <c:pt idx="191">
                  <c:v>43584</c:v>
                </c:pt>
                <c:pt idx="192">
                  <c:v>43581</c:v>
                </c:pt>
                <c:pt idx="193">
                  <c:v>43580</c:v>
                </c:pt>
                <c:pt idx="194">
                  <c:v>43579</c:v>
                </c:pt>
                <c:pt idx="195">
                  <c:v>43578</c:v>
                </c:pt>
                <c:pt idx="196">
                  <c:v>43577</c:v>
                </c:pt>
                <c:pt idx="197">
                  <c:v>43573</c:v>
                </c:pt>
                <c:pt idx="198">
                  <c:v>43572</c:v>
                </c:pt>
                <c:pt idx="199">
                  <c:v>43571</c:v>
                </c:pt>
                <c:pt idx="200">
                  <c:v>43570</c:v>
                </c:pt>
                <c:pt idx="201">
                  <c:v>43567</c:v>
                </c:pt>
                <c:pt idx="202">
                  <c:v>43566</c:v>
                </c:pt>
                <c:pt idx="203">
                  <c:v>43565</c:v>
                </c:pt>
                <c:pt idx="204">
                  <c:v>43564</c:v>
                </c:pt>
                <c:pt idx="205">
                  <c:v>43563</c:v>
                </c:pt>
                <c:pt idx="206">
                  <c:v>43560</c:v>
                </c:pt>
                <c:pt idx="207">
                  <c:v>43559</c:v>
                </c:pt>
                <c:pt idx="208">
                  <c:v>43558</c:v>
                </c:pt>
                <c:pt idx="209">
                  <c:v>43557</c:v>
                </c:pt>
                <c:pt idx="210">
                  <c:v>43556</c:v>
                </c:pt>
                <c:pt idx="211">
                  <c:v>43553</c:v>
                </c:pt>
                <c:pt idx="212">
                  <c:v>43552</c:v>
                </c:pt>
                <c:pt idx="213">
                  <c:v>43551</c:v>
                </c:pt>
                <c:pt idx="214">
                  <c:v>43550</c:v>
                </c:pt>
                <c:pt idx="215">
                  <c:v>43549</c:v>
                </c:pt>
                <c:pt idx="216">
                  <c:v>43546</c:v>
                </c:pt>
                <c:pt idx="217">
                  <c:v>43545</c:v>
                </c:pt>
                <c:pt idx="218">
                  <c:v>43544</c:v>
                </c:pt>
                <c:pt idx="219">
                  <c:v>43543</c:v>
                </c:pt>
                <c:pt idx="220">
                  <c:v>43542</c:v>
                </c:pt>
                <c:pt idx="221">
                  <c:v>43539</c:v>
                </c:pt>
                <c:pt idx="222">
                  <c:v>43538</c:v>
                </c:pt>
                <c:pt idx="223">
                  <c:v>43537</c:v>
                </c:pt>
                <c:pt idx="224">
                  <c:v>43536</c:v>
                </c:pt>
                <c:pt idx="225">
                  <c:v>43535</c:v>
                </c:pt>
                <c:pt idx="226">
                  <c:v>43532</c:v>
                </c:pt>
                <c:pt idx="227">
                  <c:v>43531</c:v>
                </c:pt>
                <c:pt idx="228">
                  <c:v>43530</c:v>
                </c:pt>
                <c:pt idx="229">
                  <c:v>43529</c:v>
                </c:pt>
                <c:pt idx="230">
                  <c:v>43528</c:v>
                </c:pt>
                <c:pt idx="231">
                  <c:v>43525</c:v>
                </c:pt>
                <c:pt idx="232">
                  <c:v>43524</c:v>
                </c:pt>
                <c:pt idx="233">
                  <c:v>43523</c:v>
                </c:pt>
                <c:pt idx="234">
                  <c:v>43522</c:v>
                </c:pt>
                <c:pt idx="235">
                  <c:v>43521</c:v>
                </c:pt>
                <c:pt idx="236">
                  <c:v>43518</c:v>
                </c:pt>
                <c:pt idx="237">
                  <c:v>43517</c:v>
                </c:pt>
                <c:pt idx="238">
                  <c:v>43516</c:v>
                </c:pt>
                <c:pt idx="239">
                  <c:v>43515</c:v>
                </c:pt>
                <c:pt idx="240">
                  <c:v>43514</c:v>
                </c:pt>
                <c:pt idx="241">
                  <c:v>43511</c:v>
                </c:pt>
                <c:pt idx="242">
                  <c:v>43510</c:v>
                </c:pt>
                <c:pt idx="243">
                  <c:v>43509</c:v>
                </c:pt>
                <c:pt idx="244">
                  <c:v>43508</c:v>
                </c:pt>
                <c:pt idx="245">
                  <c:v>43507</c:v>
                </c:pt>
                <c:pt idx="246">
                  <c:v>43504</c:v>
                </c:pt>
                <c:pt idx="247">
                  <c:v>43503</c:v>
                </c:pt>
                <c:pt idx="248">
                  <c:v>43502</c:v>
                </c:pt>
                <c:pt idx="249">
                  <c:v>43501</c:v>
                </c:pt>
                <c:pt idx="250">
                  <c:v>43500</c:v>
                </c:pt>
                <c:pt idx="251">
                  <c:v>43497</c:v>
                </c:pt>
                <c:pt idx="252">
                  <c:v>43496</c:v>
                </c:pt>
                <c:pt idx="253">
                  <c:v>43495</c:v>
                </c:pt>
                <c:pt idx="254">
                  <c:v>43494</c:v>
                </c:pt>
                <c:pt idx="255">
                  <c:v>43493</c:v>
                </c:pt>
                <c:pt idx="256">
                  <c:v>43490</c:v>
                </c:pt>
                <c:pt idx="257">
                  <c:v>43489</c:v>
                </c:pt>
              </c:numCache>
            </c:numRef>
          </c:cat>
          <c:val>
            <c:numRef>
              <c:f>'Chart 3'!$E$8:$E$265</c:f>
              <c:numCache>
                <c:formatCode>General</c:formatCode>
                <c:ptCount val="258"/>
                <c:pt idx="0">
                  <c:v>1.5142</c:v>
                </c:pt>
                <c:pt idx="1">
                  <c:v>1.5602</c:v>
                </c:pt>
                <c:pt idx="2">
                  <c:v>1.5795999999999999</c:v>
                </c:pt>
                <c:pt idx="3">
                  <c:v>1.6365000000000001</c:v>
                </c:pt>
                <c:pt idx="4">
                  <c:v>1.6392</c:v>
                </c:pt>
                <c:pt idx="5">
                  <c:v>1.6406000000000001</c:v>
                </c:pt>
                <c:pt idx="6">
                  <c:v>1.6548</c:v>
                </c:pt>
                <c:pt idx="7">
                  <c:v>1.6368</c:v>
                </c:pt>
                <c:pt idx="8">
                  <c:v>1.6544000000000001</c:v>
                </c:pt>
                <c:pt idx="9">
                  <c:v>1.6573</c:v>
                </c:pt>
                <c:pt idx="10">
                  <c:v>1.6596</c:v>
                </c:pt>
                <c:pt idx="11">
                  <c:v>1.6527000000000001</c:v>
                </c:pt>
                <c:pt idx="12">
                  <c:v>1.6488</c:v>
                </c:pt>
                <c:pt idx="13">
                  <c:v>1.7222</c:v>
                </c:pt>
                <c:pt idx="14">
                  <c:v>1.7544</c:v>
                </c:pt>
                <c:pt idx="15">
                  <c:v>1.7487999999999999</c:v>
                </c:pt>
                <c:pt idx="16">
                  <c:v>1.7041999999999999</c:v>
                </c:pt>
                <c:pt idx="17">
                  <c:v>1.6904999999999999</c:v>
                </c:pt>
                <c:pt idx="18">
                  <c:v>1.7282999999999999</c:v>
                </c:pt>
                <c:pt idx="19">
                  <c:v>1.7473000000000001</c:v>
                </c:pt>
                <c:pt idx="20">
                  <c:v>1.7537</c:v>
                </c:pt>
                <c:pt idx="21">
                  <c:v>1.7270000000000001</c:v>
                </c:pt>
                <c:pt idx="22">
                  <c:v>1.7051000000000001</c:v>
                </c:pt>
                <c:pt idx="23">
                  <c:v>1.7058</c:v>
                </c:pt>
                <c:pt idx="24">
                  <c:v>1.7068000000000001</c:v>
                </c:pt>
                <c:pt idx="25">
                  <c:v>1.6838</c:v>
                </c:pt>
                <c:pt idx="26">
                  <c:v>1.6857</c:v>
                </c:pt>
                <c:pt idx="27">
                  <c:v>1.6627000000000001</c:v>
                </c:pt>
                <c:pt idx="28">
                  <c:v>1.6632</c:v>
                </c:pt>
                <c:pt idx="29">
                  <c:v>1.6283000000000001</c:v>
                </c:pt>
                <c:pt idx="30">
                  <c:v>1.6261000000000001</c:v>
                </c:pt>
                <c:pt idx="31">
                  <c:v>1.6525000000000001</c:v>
                </c:pt>
                <c:pt idx="32">
                  <c:v>1.6548</c:v>
                </c:pt>
                <c:pt idx="33">
                  <c:v>1.6474</c:v>
                </c:pt>
                <c:pt idx="34">
                  <c:v>1.6211</c:v>
                </c:pt>
                <c:pt idx="35">
                  <c:v>1.6042000000000001</c:v>
                </c:pt>
                <c:pt idx="36">
                  <c:v>1.5629</c:v>
                </c:pt>
                <c:pt idx="37">
                  <c:v>1.5732999999999999</c:v>
                </c:pt>
                <c:pt idx="38">
                  <c:v>1.591</c:v>
                </c:pt>
                <c:pt idx="39">
                  <c:v>1.6792</c:v>
                </c:pt>
                <c:pt idx="40">
                  <c:v>1.7047000000000001</c:v>
                </c:pt>
                <c:pt idx="41">
                  <c:v>1.6748000000000001</c:v>
                </c:pt>
                <c:pt idx="42">
                  <c:v>1.6742999999999999</c:v>
                </c:pt>
                <c:pt idx="43">
                  <c:v>1.7043999999999999</c:v>
                </c:pt>
                <c:pt idx="44">
                  <c:v>1.6563000000000001</c:v>
                </c:pt>
                <c:pt idx="45">
                  <c:v>1.6036999999999999</c:v>
                </c:pt>
                <c:pt idx="46">
                  <c:v>1.621</c:v>
                </c:pt>
                <c:pt idx="47">
                  <c:v>1.635</c:v>
                </c:pt>
                <c:pt idx="48">
                  <c:v>1.6157999999999999</c:v>
                </c:pt>
                <c:pt idx="49">
                  <c:v>1.6365000000000001</c:v>
                </c:pt>
                <c:pt idx="50">
                  <c:v>1.6144000000000001</c:v>
                </c:pt>
                <c:pt idx="51">
                  <c:v>1.6099000000000001</c:v>
                </c:pt>
                <c:pt idx="52">
                  <c:v>1.6336999999999999</c:v>
                </c:pt>
                <c:pt idx="53">
                  <c:v>1.6355</c:v>
                </c:pt>
                <c:pt idx="54">
                  <c:v>1.6262000000000001</c:v>
                </c:pt>
                <c:pt idx="55">
                  <c:v>1.6746000000000001</c:v>
                </c:pt>
                <c:pt idx="56">
                  <c:v>1.6637</c:v>
                </c:pt>
                <c:pt idx="57">
                  <c:v>1.6556999999999999</c:v>
                </c:pt>
                <c:pt idx="58">
                  <c:v>1.5946</c:v>
                </c:pt>
                <c:pt idx="59">
                  <c:v>1.6645000000000001</c:v>
                </c:pt>
                <c:pt idx="60">
                  <c:v>1.6857</c:v>
                </c:pt>
                <c:pt idx="61">
                  <c:v>1.6728000000000001</c:v>
                </c:pt>
                <c:pt idx="62">
                  <c:v>1.673</c:v>
                </c:pt>
                <c:pt idx="63">
                  <c:v>1.6632</c:v>
                </c:pt>
                <c:pt idx="64">
                  <c:v>1.6518999999999999</c:v>
                </c:pt>
                <c:pt idx="65">
                  <c:v>1.6089</c:v>
                </c:pt>
                <c:pt idx="66">
                  <c:v>1.6072</c:v>
                </c:pt>
                <c:pt idx="67">
                  <c:v>1.623</c:v>
                </c:pt>
                <c:pt idx="68">
                  <c:v>1.6225000000000001</c:v>
                </c:pt>
                <c:pt idx="69">
                  <c:v>1.6248</c:v>
                </c:pt>
                <c:pt idx="70">
                  <c:v>1.6144000000000001</c:v>
                </c:pt>
                <c:pt idx="71">
                  <c:v>1.6132</c:v>
                </c:pt>
                <c:pt idx="72">
                  <c:v>1.6388</c:v>
                </c:pt>
                <c:pt idx="73">
                  <c:v>1.6233</c:v>
                </c:pt>
                <c:pt idx="74">
                  <c:v>1.5871</c:v>
                </c:pt>
                <c:pt idx="75">
                  <c:v>1.5809</c:v>
                </c:pt>
                <c:pt idx="76">
                  <c:v>1.5693999999999999</c:v>
                </c:pt>
                <c:pt idx="77">
                  <c:v>1.5733999999999999</c:v>
                </c:pt>
                <c:pt idx="78">
                  <c:v>1.5559000000000001</c:v>
                </c:pt>
                <c:pt idx="79">
                  <c:v>1.5455000000000001</c:v>
                </c:pt>
                <c:pt idx="80">
                  <c:v>1.5737000000000001</c:v>
                </c:pt>
                <c:pt idx="81">
                  <c:v>1.5665</c:v>
                </c:pt>
                <c:pt idx="82">
                  <c:v>1.6514</c:v>
                </c:pt>
                <c:pt idx="83">
                  <c:v>1.6612</c:v>
                </c:pt>
                <c:pt idx="84">
                  <c:v>1.6252</c:v>
                </c:pt>
                <c:pt idx="85">
                  <c:v>1.6543000000000001</c:v>
                </c:pt>
                <c:pt idx="86">
                  <c:v>1.6838</c:v>
                </c:pt>
                <c:pt idx="87">
                  <c:v>1.6783999999999999</c:v>
                </c:pt>
                <c:pt idx="88">
                  <c:v>1.7007000000000001</c:v>
                </c:pt>
                <c:pt idx="89">
                  <c:v>1.6577</c:v>
                </c:pt>
                <c:pt idx="90">
                  <c:v>1.6751</c:v>
                </c:pt>
                <c:pt idx="91">
                  <c:v>1.7524</c:v>
                </c:pt>
                <c:pt idx="92">
                  <c:v>1.5530999999999999</c:v>
                </c:pt>
                <c:pt idx="93">
                  <c:v>1.5529999999999999</c:v>
                </c:pt>
                <c:pt idx="94">
                  <c:v>1.5699000000000001</c:v>
                </c:pt>
                <c:pt idx="95">
                  <c:v>1.5908</c:v>
                </c:pt>
                <c:pt idx="96">
                  <c:v>1.5846</c:v>
                </c:pt>
                <c:pt idx="97">
                  <c:v>1.5742</c:v>
                </c:pt>
                <c:pt idx="98">
                  <c:v>1.546</c:v>
                </c:pt>
                <c:pt idx="99">
                  <c:v>1.5328999999999999</c:v>
                </c:pt>
                <c:pt idx="100">
                  <c:v>1.4704999999999999</c:v>
                </c:pt>
                <c:pt idx="101">
                  <c:v>1.4999</c:v>
                </c:pt>
                <c:pt idx="102">
                  <c:v>1.5297000000000001</c:v>
                </c:pt>
                <c:pt idx="103">
                  <c:v>1.6847000000000001</c:v>
                </c:pt>
                <c:pt idx="104">
                  <c:v>1.6823999999999999</c:v>
                </c:pt>
                <c:pt idx="105">
                  <c:v>1.6498999999999999</c:v>
                </c:pt>
                <c:pt idx="106">
                  <c:v>1.6165</c:v>
                </c:pt>
                <c:pt idx="107">
                  <c:v>1.6428</c:v>
                </c:pt>
                <c:pt idx="108">
                  <c:v>1.6675</c:v>
                </c:pt>
                <c:pt idx="109">
                  <c:v>1.6938</c:v>
                </c:pt>
                <c:pt idx="110">
                  <c:v>1.6811</c:v>
                </c:pt>
                <c:pt idx="111">
                  <c:v>1.6644000000000001</c:v>
                </c:pt>
                <c:pt idx="112">
                  <c:v>1.6568000000000001</c:v>
                </c:pt>
                <c:pt idx="113">
                  <c:v>1.6364000000000001</c:v>
                </c:pt>
                <c:pt idx="114">
                  <c:v>1.6758</c:v>
                </c:pt>
                <c:pt idx="115">
                  <c:v>1.7363999999999999</c:v>
                </c:pt>
                <c:pt idx="116">
                  <c:v>1.6652</c:v>
                </c:pt>
                <c:pt idx="117">
                  <c:v>1.6739999999999999</c:v>
                </c:pt>
                <c:pt idx="118">
                  <c:v>1.6456999999999999</c:v>
                </c:pt>
                <c:pt idx="119">
                  <c:v>1.6203000000000001</c:v>
                </c:pt>
                <c:pt idx="120">
                  <c:v>1.6873</c:v>
                </c:pt>
                <c:pt idx="121">
                  <c:v>1.718</c:v>
                </c:pt>
                <c:pt idx="122">
                  <c:v>1.7815000000000001</c:v>
                </c:pt>
                <c:pt idx="123">
                  <c:v>1.7499</c:v>
                </c:pt>
                <c:pt idx="124">
                  <c:v>1.8628</c:v>
                </c:pt>
                <c:pt idx="125">
                  <c:v>1.8969</c:v>
                </c:pt>
                <c:pt idx="126">
                  <c:v>1.8633999999999999</c:v>
                </c:pt>
                <c:pt idx="127">
                  <c:v>1.8744000000000001</c:v>
                </c:pt>
                <c:pt idx="128">
                  <c:v>1.8803000000000001</c:v>
                </c:pt>
                <c:pt idx="129">
                  <c:v>1.8551</c:v>
                </c:pt>
                <c:pt idx="130">
                  <c:v>1.8605</c:v>
                </c:pt>
                <c:pt idx="131">
                  <c:v>1.8279000000000001</c:v>
                </c:pt>
                <c:pt idx="132">
                  <c:v>1.8405</c:v>
                </c:pt>
                <c:pt idx="133">
                  <c:v>1.8342000000000001</c:v>
                </c:pt>
                <c:pt idx="134">
                  <c:v>1.8787</c:v>
                </c:pt>
                <c:pt idx="135">
                  <c:v>1.8917999999999999</c:v>
                </c:pt>
                <c:pt idx="136">
                  <c:v>1.9302999999999999</c:v>
                </c:pt>
                <c:pt idx="137">
                  <c:v>1.9770000000000001</c:v>
                </c:pt>
                <c:pt idx="138">
                  <c:v>1.9895</c:v>
                </c:pt>
                <c:pt idx="139">
                  <c:v>2.0051999999999999</c:v>
                </c:pt>
                <c:pt idx="140">
                  <c:v>1.9269000000000001</c:v>
                </c:pt>
                <c:pt idx="141">
                  <c:v>1.9013</c:v>
                </c:pt>
                <c:pt idx="142">
                  <c:v>1.9295</c:v>
                </c:pt>
                <c:pt idx="143">
                  <c:v>1.8958999999999999</c:v>
                </c:pt>
                <c:pt idx="144">
                  <c:v>1.9167000000000001</c:v>
                </c:pt>
                <c:pt idx="145">
                  <c:v>1.8703000000000001</c:v>
                </c:pt>
                <c:pt idx="146">
                  <c:v>1.9305000000000001</c:v>
                </c:pt>
                <c:pt idx="147">
                  <c:v>1.8966000000000001</c:v>
                </c:pt>
                <c:pt idx="148">
                  <c:v>1.9466000000000001</c:v>
                </c:pt>
                <c:pt idx="149">
                  <c:v>1.9703999999999999</c:v>
                </c:pt>
                <c:pt idx="150">
                  <c:v>1.8772</c:v>
                </c:pt>
                <c:pt idx="151">
                  <c:v>1.8549</c:v>
                </c:pt>
                <c:pt idx="152">
                  <c:v>1.8561000000000001</c:v>
                </c:pt>
                <c:pt idx="153">
                  <c:v>1.7863</c:v>
                </c:pt>
                <c:pt idx="154">
                  <c:v>1.7355</c:v>
                </c:pt>
                <c:pt idx="155">
                  <c:v>1.7214</c:v>
                </c:pt>
                <c:pt idx="156">
                  <c:v>1.6908000000000001</c:v>
                </c:pt>
                <c:pt idx="157">
                  <c:v>1.7324999999999999</c:v>
                </c:pt>
                <c:pt idx="158">
                  <c:v>1.7199</c:v>
                </c:pt>
                <c:pt idx="159">
                  <c:v>1.6860999999999999</c:v>
                </c:pt>
                <c:pt idx="160">
                  <c:v>1.7563</c:v>
                </c:pt>
                <c:pt idx="161">
                  <c:v>1.7302999999999999</c:v>
                </c:pt>
                <c:pt idx="162">
                  <c:v>1.7388999999999999</c:v>
                </c:pt>
                <c:pt idx="163">
                  <c:v>1.7076</c:v>
                </c:pt>
                <c:pt idx="164">
                  <c:v>1.6928000000000001</c:v>
                </c:pt>
                <c:pt idx="165">
                  <c:v>1.7242</c:v>
                </c:pt>
                <c:pt idx="166">
                  <c:v>1.7413000000000001</c:v>
                </c:pt>
                <c:pt idx="167">
                  <c:v>1.7714000000000001</c:v>
                </c:pt>
                <c:pt idx="168">
                  <c:v>1.8786</c:v>
                </c:pt>
                <c:pt idx="169">
                  <c:v>1.9452</c:v>
                </c:pt>
                <c:pt idx="170">
                  <c:v>1.9567000000000001</c:v>
                </c:pt>
                <c:pt idx="171">
                  <c:v>1.9648000000000001</c:v>
                </c:pt>
                <c:pt idx="172">
                  <c:v>1.9345000000000001</c:v>
                </c:pt>
                <c:pt idx="173">
                  <c:v>1.9133</c:v>
                </c:pt>
                <c:pt idx="174">
                  <c:v>1.9912000000000001</c:v>
                </c:pt>
                <c:pt idx="175">
                  <c:v>2.0192999999999999</c:v>
                </c:pt>
                <c:pt idx="176">
                  <c:v>2.0099</c:v>
                </c:pt>
                <c:pt idx="177">
                  <c:v>2.0472999999999999</c:v>
                </c:pt>
                <c:pt idx="178">
                  <c:v>2.0617999999999999</c:v>
                </c:pt>
                <c:pt idx="179">
                  <c:v>2.0127000000000002</c:v>
                </c:pt>
                <c:pt idx="180">
                  <c:v>1.9766999999999999</c:v>
                </c:pt>
                <c:pt idx="181">
                  <c:v>1.9637</c:v>
                </c:pt>
                <c:pt idx="182">
                  <c:v>1.9891000000000001</c:v>
                </c:pt>
                <c:pt idx="183">
                  <c:v>1.9754</c:v>
                </c:pt>
                <c:pt idx="184">
                  <c:v>1.9750000000000001</c:v>
                </c:pt>
                <c:pt idx="185">
                  <c:v>1.9487000000000001</c:v>
                </c:pt>
                <c:pt idx="186">
                  <c:v>1.9965999999999999</c:v>
                </c:pt>
                <c:pt idx="187">
                  <c:v>2.0265</c:v>
                </c:pt>
                <c:pt idx="188">
                  <c:v>2.0183</c:v>
                </c:pt>
                <c:pt idx="189">
                  <c:v>2.0642</c:v>
                </c:pt>
                <c:pt idx="190">
                  <c:v>2.0668000000000002</c:v>
                </c:pt>
                <c:pt idx="191">
                  <c:v>2.0828000000000002</c:v>
                </c:pt>
                <c:pt idx="192">
                  <c:v>2.1006</c:v>
                </c:pt>
                <c:pt idx="193">
                  <c:v>2.1320999999999999</c:v>
                </c:pt>
                <c:pt idx="194">
                  <c:v>2.1284999999999998</c:v>
                </c:pt>
                <c:pt idx="195">
                  <c:v>2.1316000000000002</c:v>
                </c:pt>
                <c:pt idx="196">
                  <c:v>2.1297999999999999</c:v>
                </c:pt>
                <c:pt idx="197">
                  <c:v>2.0722</c:v>
                </c:pt>
                <c:pt idx="198">
                  <c:v>2.0417999999999998</c:v>
                </c:pt>
                <c:pt idx="199">
                  <c:v>2.0316999999999998</c:v>
                </c:pt>
                <c:pt idx="200">
                  <c:v>2.0118</c:v>
                </c:pt>
                <c:pt idx="201">
                  <c:v>2.0369999999999999</c:v>
                </c:pt>
                <c:pt idx="202">
                  <c:v>2.0308999999999999</c:v>
                </c:pt>
                <c:pt idx="203">
                  <c:v>2.0691999999999999</c:v>
                </c:pt>
                <c:pt idx="204">
                  <c:v>1.9990000000000001</c:v>
                </c:pt>
                <c:pt idx="205">
                  <c:v>1.988</c:v>
                </c:pt>
                <c:pt idx="206">
                  <c:v>1.9686999999999999</c:v>
                </c:pt>
                <c:pt idx="207">
                  <c:v>1.9399</c:v>
                </c:pt>
                <c:pt idx="208">
                  <c:v>1.9512</c:v>
                </c:pt>
                <c:pt idx="209">
                  <c:v>1.9285000000000001</c:v>
                </c:pt>
                <c:pt idx="210">
                  <c:v>1.8989</c:v>
                </c:pt>
                <c:pt idx="211">
                  <c:v>1.8825000000000001</c:v>
                </c:pt>
                <c:pt idx="212">
                  <c:v>1.8798999999999999</c:v>
                </c:pt>
                <c:pt idx="213">
                  <c:v>1.8955</c:v>
                </c:pt>
                <c:pt idx="214">
                  <c:v>1.9557</c:v>
                </c:pt>
                <c:pt idx="215">
                  <c:v>1.9379</c:v>
                </c:pt>
                <c:pt idx="216">
                  <c:v>1.9258999999999999</c:v>
                </c:pt>
                <c:pt idx="217">
                  <c:v>1.9202999999999999</c:v>
                </c:pt>
                <c:pt idx="218">
                  <c:v>1.9166000000000001</c:v>
                </c:pt>
                <c:pt idx="219">
                  <c:v>1.8931</c:v>
                </c:pt>
                <c:pt idx="220">
                  <c:v>1.8828</c:v>
                </c:pt>
                <c:pt idx="221">
                  <c:v>1.8576999999999999</c:v>
                </c:pt>
                <c:pt idx="222">
                  <c:v>1.8494999999999999</c:v>
                </c:pt>
                <c:pt idx="223">
                  <c:v>1.8568</c:v>
                </c:pt>
                <c:pt idx="224">
                  <c:v>1.8154999999999999</c:v>
                </c:pt>
                <c:pt idx="225">
                  <c:v>1.8260000000000001</c:v>
                </c:pt>
                <c:pt idx="226">
                  <c:v>1.8017000000000001</c:v>
                </c:pt>
                <c:pt idx="227">
                  <c:v>1.8053999999999999</c:v>
                </c:pt>
                <c:pt idx="228">
                  <c:v>1.7889999999999999</c:v>
                </c:pt>
                <c:pt idx="229">
                  <c:v>1.7674000000000001</c:v>
                </c:pt>
                <c:pt idx="230">
                  <c:v>1.7490000000000001</c:v>
                </c:pt>
                <c:pt idx="231">
                  <c:v>1.7302999999999999</c:v>
                </c:pt>
                <c:pt idx="232">
                  <c:v>1.7523</c:v>
                </c:pt>
                <c:pt idx="233">
                  <c:v>1.6339999999999999</c:v>
                </c:pt>
                <c:pt idx="234">
                  <c:v>1.5863</c:v>
                </c:pt>
                <c:pt idx="235">
                  <c:v>1.5451999999999999</c:v>
                </c:pt>
                <c:pt idx="236">
                  <c:v>1.6112</c:v>
                </c:pt>
                <c:pt idx="237">
                  <c:v>1.6144000000000001</c:v>
                </c:pt>
                <c:pt idx="238">
                  <c:v>1.5981000000000001</c:v>
                </c:pt>
                <c:pt idx="239">
                  <c:v>1.5638000000000001</c:v>
                </c:pt>
                <c:pt idx="240">
                  <c:v>1.569</c:v>
                </c:pt>
                <c:pt idx="241">
                  <c:v>1.5729</c:v>
                </c:pt>
                <c:pt idx="242">
                  <c:v>1.5085</c:v>
                </c:pt>
                <c:pt idx="243">
                  <c:v>1.4651000000000001</c:v>
                </c:pt>
                <c:pt idx="244">
                  <c:v>1.4272</c:v>
                </c:pt>
                <c:pt idx="245">
                  <c:v>1.4192</c:v>
                </c:pt>
                <c:pt idx="246">
                  <c:v>1.4463999999999999</c:v>
                </c:pt>
                <c:pt idx="247">
                  <c:v>1.4258</c:v>
                </c:pt>
                <c:pt idx="248">
                  <c:v>1.4591000000000001</c:v>
                </c:pt>
                <c:pt idx="249">
                  <c:v>1.4258999999999999</c:v>
                </c:pt>
                <c:pt idx="250">
                  <c:v>1.4322999999999999</c:v>
                </c:pt>
                <c:pt idx="251">
                  <c:v>1.4369000000000001</c:v>
                </c:pt>
                <c:pt idx="252">
                  <c:v>1.3775999999999999</c:v>
                </c:pt>
                <c:pt idx="253">
                  <c:v>1.3823000000000001</c:v>
                </c:pt>
                <c:pt idx="254">
                  <c:v>1.3509</c:v>
                </c:pt>
                <c:pt idx="255">
                  <c:v>1.3331</c:v>
                </c:pt>
                <c:pt idx="256">
                  <c:v>1.3894</c:v>
                </c:pt>
                <c:pt idx="257">
                  <c:v>1.3875999999999999</c:v>
                </c:pt>
              </c:numCache>
            </c:numRef>
          </c:val>
          <c:smooth val="0"/>
          <c:extLst>
            <c:ext xmlns:c16="http://schemas.microsoft.com/office/drawing/2014/chart" uri="{C3380CC4-5D6E-409C-BE32-E72D297353CC}">
              <c16:uniqueId val="{00000001-F831-4F55-8DED-CD30F68DD3EB}"/>
            </c:ext>
          </c:extLst>
        </c:ser>
        <c:dLbls>
          <c:showLegendKey val="0"/>
          <c:showVal val="0"/>
          <c:showCatName val="0"/>
          <c:showSerName val="0"/>
          <c:showPercent val="0"/>
          <c:showBubbleSize val="0"/>
        </c:dLbls>
        <c:smooth val="0"/>
        <c:axId val="441657616"/>
        <c:axId val="441658400"/>
      </c:lineChart>
      <c:dateAx>
        <c:axId val="441657616"/>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658400"/>
        <c:crosses val="autoZero"/>
        <c:auto val="1"/>
        <c:lblOffset val="100"/>
        <c:baseTimeUnit val="days"/>
      </c:dateAx>
      <c:valAx>
        <c:axId val="441658400"/>
        <c:scaling>
          <c:orientation val="minMax"/>
          <c:min val="1.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657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Chart 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 4'!$D$5:$D$7</c:f>
              <c:strCache>
                <c:ptCount val="3"/>
                <c:pt idx="0">
                  <c:v>%WBS 1!-ICE</c:v>
                </c:pt>
                <c:pt idx="1">
                  <c:v>Last</c:v>
                </c:pt>
                <c:pt idx="2">
                  <c:v>LIGHT CRUDE OIL-WTI</c:v>
                </c:pt>
              </c:strCache>
            </c:strRef>
          </c:tx>
          <c:spPr>
            <a:ln w="28575" cap="rnd">
              <a:solidFill>
                <a:schemeClr val="accent1"/>
              </a:solidFill>
              <a:round/>
            </a:ln>
            <a:effectLst/>
          </c:spPr>
          <c:marker>
            <c:symbol val="none"/>
          </c:marker>
          <c:cat>
            <c:numRef>
              <c:f>'Chart 4'!$C$8:$C$265</c:f>
              <c:numCache>
                <c:formatCode>mm/dd/yyyy</c:formatCode>
                <c:ptCount val="258"/>
                <c:pt idx="0">
                  <c:v>43854</c:v>
                </c:pt>
                <c:pt idx="1">
                  <c:v>43853</c:v>
                </c:pt>
                <c:pt idx="2">
                  <c:v>43852</c:v>
                </c:pt>
                <c:pt idx="3">
                  <c:v>43851</c:v>
                </c:pt>
                <c:pt idx="4">
                  <c:v>43850</c:v>
                </c:pt>
                <c:pt idx="5">
                  <c:v>43847</c:v>
                </c:pt>
                <c:pt idx="6">
                  <c:v>43846</c:v>
                </c:pt>
                <c:pt idx="7">
                  <c:v>43845</c:v>
                </c:pt>
                <c:pt idx="8">
                  <c:v>43844</c:v>
                </c:pt>
                <c:pt idx="9">
                  <c:v>43843</c:v>
                </c:pt>
                <c:pt idx="10">
                  <c:v>43840</c:v>
                </c:pt>
                <c:pt idx="11">
                  <c:v>43839</c:v>
                </c:pt>
                <c:pt idx="12">
                  <c:v>43838</c:v>
                </c:pt>
                <c:pt idx="13">
                  <c:v>43837</c:v>
                </c:pt>
                <c:pt idx="14">
                  <c:v>43836</c:v>
                </c:pt>
                <c:pt idx="15">
                  <c:v>43833</c:v>
                </c:pt>
                <c:pt idx="16">
                  <c:v>43832</c:v>
                </c:pt>
                <c:pt idx="17">
                  <c:v>43830</c:v>
                </c:pt>
                <c:pt idx="18">
                  <c:v>43829</c:v>
                </c:pt>
                <c:pt idx="19">
                  <c:v>43826</c:v>
                </c:pt>
                <c:pt idx="20">
                  <c:v>43825</c:v>
                </c:pt>
                <c:pt idx="21">
                  <c:v>43823</c:v>
                </c:pt>
                <c:pt idx="22">
                  <c:v>43822</c:v>
                </c:pt>
                <c:pt idx="23">
                  <c:v>43819</c:v>
                </c:pt>
                <c:pt idx="24">
                  <c:v>43818</c:v>
                </c:pt>
                <c:pt idx="25">
                  <c:v>43817</c:v>
                </c:pt>
                <c:pt idx="26">
                  <c:v>43816</c:v>
                </c:pt>
                <c:pt idx="27">
                  <c:v>43815</c:v>
                </c:pt>
                <c:pt idx="28">
                  <c:v>43812</c:v>
                </c:pt>
                <c:pt idx="29">
                  <c:v>43811</c:v>
                </c:pt>
                <c:pt idx="30">
                  <c:v>43810</c:v>
                </c:pt>
                <c:pt idx="31">
                  <c:v>43809</c:v>
                </c:pt>
                <c:pt idx="32">
                  <c:v>43808</c:v>
                </c:pt>
                <c:pt idx="33">
                  <c:v>43805</c:v>
                </c:pt>
                <c:pt idx="34">
                  <c:v>43804</c:v>
                </c:pt>
                <c:pt idx="35">
                  <c:v>43803</c:v>
                </c:pt>
                <c:pt idx="36">
                  <c:v>43802</c:v>
                </c:pt>
                <c:pt idx="37">
                  <c:v>43801</c:v>
                </c:pt>
                <c:pt idx="38">
                  <c:v>43798</c:v>
                </c:pt>
                <c:pt idx="39">
                  <c:v>43797</c:v>
                </c:pt>
                <c:pt idx="40">
                  <c:v>43796</c:v>
                </c:pt>
                <c:pt idx="41">
                  <c:v>43795</c:v>
                </c:pt>
                <c:pt idx="42">
                  <c:v>43794</c:v>
                </c:pt>
                <c:pt idx="43">
                  <c:v>43791</c:v>
                </c:pt>
                <c:pt idx="44">
                  <c:v>43790</c:v>
                </c:pt>
                <c:pt idx="45">
                  <c:v>43789</c:v>
                </c:pt>
                <c:pt idx="46">
                  <c:v>43788</c:v>
                </c:pt>
                <c:pt idx="47">
                  <c:v>43787</c:v>
                </c:pt>
                <c:pt idx="48">
                  <c:v>43784</c:v>
                </c:pt>
                <c:pt idx="49">
                  <c:v>43783</c:v>
                </c:pt>
                <c:pt idx="50">
                  <c:v>43782</c:v>
                </c:pt>
                <c:pt idx="51">
                  <c:v>43781</c:v>
                </c:pt>
                <c:pt idx="52">
                  <c:v>43780</c:v>
                </c:pt>
                <c:pt idx="53">
                  <c:v>43777</c:v>
                </c:pt>
                <c:pt idx="54">
                  <c:v>43776</c:v>
                </c:pt>
                <c:pt idx="55">
                  <c:v>43775</c:v>
                </c:pt>
                <c:pt idx="56">
                  <c:v>43774</c:v>
                </c:pt>
                <c:pt idx="57">
                  <c:v>43773</c:v>
                </c:pt>
                <c:pt idx="58">
                  <c:v>43770</c:v>
                </c:pt>
                <c:pt idx="59">
                  <c:v>43769</c:v>
                </c:pt>
                <c:pt idx="60">
                  <c:v>43768</c:v>
                </c:pt>
                <c:pt idx="61">
                  <c:v>43767</c:v>
                </c:pt>
                <c:pt idx="62">
                  <c:v>43766</c:v>
                </c:pt>
                <c:pt idx="63">
                  <c:v>43763</c:v>
                </c:pt>
                <c:pt idx="64">
                  <c:v>43762</c:v>
                </c:pt>
                <c:pt idx="65">
                  <c:v>43761</c:v>
                </c:pt>
                <c:pt idx="66">
                  <c:v>43760</c:v>
                </c:pt>
                <c:pt idx="67">
                  <c:v>43759</c:v>
                </c:pt>
                <c:pt idx="68">
                  <c:v>43756</c:v>
                </c:pt>
                <c:pt idx="69">
                  <c:v>43755</c:v>
                </c:pt>
                <c:pt idx="70">
                  <c:v>43754</c:v>
                </c:pt>
                <c:pt idx="71">
                  <c:v>43753</c:v>
                </c:pt>
                <c:pt idx="72">
                  <c:v>43752</c:v>
                </c:pt>
                <c:pt idx="73">
                  <c:v>43749</c:v>
                </c:pt>
                <c:pt idx="74">
                  <c:v>43748</c:v>
                </c:pt>
                <c:pt idx="75">
                  <c:v>43747</c:v>
                </c:pt>
                <c:pt idx="76">
                  <c:v>43746</c:v>
                </c:pt>
                <c:pt idx="77">
                  <c:v>43745</c:v>
                </c:pt>
                <c:pt idx="78">
                  <c:v>43742</c:v>
                </c:pt>
                <c:pt idx="79">
                  <c:v>43741</c:v>
                </c:pt>
                <c:pt idx="80">
                  <c:v>43740</c:v>
                </c:pt>
                <c:pt idx="81">
                  <c:v>43739</c:v>
                </c:pt>
                <c:pt idx="82">
                  <c:v>43738</c:v>
                </c:pt>
                <c:pt idx="83">
                  <c:v>43735</c:v>
                </c:pt>
                <c:pt idx="84">
                  <c:v>43734</c:v>
                </c:pt>
                <c:pt idx="85">
                  <c:v>43733</c:v>
                </c:pt>
                <c:pt idx="86">
                  <c:v>43732</c:v>
                </c:pt>
                <c:pt idx="87">
                  <c:v>43731</c:v>
                </c:pt>
                <c:pt idx="88">
                  <c:v>43728</c:v>
                </c:pt>
                <c:pt idx="89">
                  <c:v>43727</c:v>
                </c:pt>
                <c:pt idx="90">
                  <c:v>43726</c:v>
                </c:pt>
                <c:pt idx="91">
                  <c:v>43725</c:v>
                </c:pt>
                <c:pt idx="92">
                  <c:v>43724</c:v>
                </c:pt>
                <c:pt idx="93">
                  <c:v>43721</c:v>
                </c:pt>
                <c:pt idx="94">
                  <c:v>43720</c:v>
                </c:pt>
                <c:pt idx="95">
                  <c:v>43719</c:v>
                </c:pt>
                <c:pt idx="96">
                  <c:v>43718</c:v>
                </c:pt>
                <c:pt idx="97">
                  <c:v>43717</c:v>
                </c:pt>
                <c:pt idx="98">
                  <c:v>43714</c:v>
                </c:pt>
                <c:pt idx="99">
                  <c:v>43713</c:v>
                </c:pt>
                <c:pt idx="100">
                  <c:v>43712</c:v>
                </c:pt>
                <c:pt idx="101">
                  <c:v>43711</c:v>
                </c:pt>
                <c:pt idx="102">
                  <c:v>43710</c:v>
                </c:pt>
                <c:pt idx="103">
                  <c:v>43707</c:v>
                </c:pt>
                <c:pt idx="104">
                  <c:v>43706</c:v>
                </c:pt>
                <c:pt idx="105">
                  <c:v>43705</c:v>
                </c:pt>
                <c:pt idx="106">
                  <c:v>43704</c:v>
                </c:pt>
                <c:pt idx="107">
                  <c:v>43703</c:v>
                </c:pt>
                <c:pt idx="108">
                  <c:v>43700</c:v>
                </c:pt>
                <c:pt idx="109">
                  <c:v>43699</c:v>
                </c:pt>
                <c:pt idx="110">
                  <c:v>43698</c:v>
                </c:pt>
                <c:pt idx="111">
                  <c:v>43697</c:v>
                </c:pt>
                <c:pt idx="112">
                  <c:v>43696</c:v>
                </c:pt>
                <c:pt idx="113">
                  <c:v>43693</c:v>
                </c:pt>
                <c:pt idx="114">
                  <c:v>43692</c:v>
                </c:pt>
                <c:pt idx="115">
                  <c:v>43691</c:v>
                </c:pt>
                <c:pt idx="116">
                  <c:v>43690</c:v>
                </c:pt>
                <c:pt idx="117">
                  <c:v>43689</c:v>
                </c:pt>
                <c:pt idx="118">
                  <c:v>43686</c:v>
                </c:pt>
                <c:pt idx="119">
                  <c:v>43685</c:v>
                </c:pt>
                <c:pt idx="120">
                  <c:v>43684</c:v>
                </c:pt>
                <c:pt idx="121">
                  <c:v>43683</c:v>
                </c:pt>
                <c:pt idx="122">
                  <c:v>43682</c:v>
                </c:pt>
                <c:pt idx="123">
                  <c:v>43679</c:v>
                </c:pt>
                <c:pt idx="124">
                  <c:v>43678</c:v>
                </c:pt>
                <c:pt idx="125">
                  <c:v>43677</c:v>
                </c:pt>
                <c:pt idx="126">
                  <c:v>43676</c:v>
                </c:pt>
                <c:pt idx="127">
                  <c:v>43675</c:v>
                </c:pt>
                <c:pt idx="128">
                  <c:v>43672</c:v>
                </c:pt>
                <c:pt idx="129">
                  <c:v>43671</c:v>
                </c:pt>
                <c:pt idx="130">
                  <c:v>43670</c:v>
                </c:pt>
                <c:pt idx="131">
                  <c:v>43669</c:v>
                </c:pt>
                <c:pt idx="132">
                  <c:v>43668</c:v>
                </c:pt>
                <c:pt idx="133">
                  <c:v>43665</c:v>
                </c:pt>
                <c:pt idx="134">
                  <c:v>43664</c:v>
                </c:pt>
                <c:pt idx="135">
                  <c:v>43663</c:v>
                </c:pt>
                <c:pt idx="136">
                  <c:v>43662</c:v>
                </c:pt>
                <c:pt idx="137">
                  <c:v>43661</c:v>
                </c:pt>
                <c:pt idx="138">
                  <c:v>43658</c:v>
                </c:pt>
                <c:pt idx="139">
                  <c:v>43657</c:v>
                </c:pt>
                <c:pt idx="140">
                  <c:v>43656</c:v>
                </c:pt>
                <c:pt idx="141">
                  <c:v>43655</c:v>
                </c:pt>
                <c:pt idx="142">
                  <c:v>43654</c:v>
                </c:pt>
                <c:pt idx="143">
                  <c:v>43651</c:v>
                </c:pt>
                <c:pt idx="144">
                  <c:v>43650</c:v>
                </c:pt>
                <c:pt idx="145">
                  <c:v>43649</c:v>
                </c:pt>
                <c:pt idx="146">
                  <c:v>43648</c:v>
                </c:pt>
                <c:pt idx="147">
                  <c:v>43647</c:v>
                </c:pt>
                <c:pt idx="148">
                  <c:v>43644</c:v>
                </c:pt>
                <c:pt idx="149">
                  <c:v>43643</c:v>
                </c:pt>
                <c:pt idx="150">
                  <c:v>43642</c:v>
                </c:pt>
                <c:pt idx="151">
                  <c:v>43641</c:v>
                </c:pt>
                <c:pt idx="152">
                  <c:v>43640</c:v>
                </c:pt>
                <c:pt idx="153">
                  <c:v>43637</c:v>
                </c:pt>
                <c:pt idx="154">
                  <c:v>43636</c:v>
                </c:pt>
                <c:pt idx="155">
                  <c:v>43635</c:v>
                </c:pt>
                <c:pt idx="156">
                  <c:v>43634</c:v>
                </c:pt>
                <c:pt idx="157">
                  <c:v>43633</c:v>
                </c:pt>
                <c:pt idx="158">
                  <c:v>43630</c:v>
                </c:pt>
                <c:pt idx="159">
                  <c:v>43629</c:v>
                </c:pt>
                <c:pt idx="160">
                  <c:v>43628</c:v>
                </c:pt>
                <c:pt idx="161">
                  <c:v>43627</c:v>
                </c:pt>
                <c:pt idx="162">
                  <c:v>43626</c:v>
                </c:pt>
                <c:pt idx="163">
                  <c:v>43623</c:v>
                </c:pt>
                <c:pt idx="164">
                  <c:v>43622</c:v>
                </c:pt>
                <c:pt idx="165">
                  <c:v>43621</c:v>
                </c:pt>
                <c:pt idx="166">
                  <c:v>43620</c:v>
                </c:pt>
                <c:pt idx="167">
                  <c:v>43619</c:v>
                </c:pt>
                <c:pt idx="168">
                  <c:v>43616</c:v>
                </c:pt>
                <c:pt idx="169">
                  <c:v>43615</c:v>
                </c:pt>
                <c:pt idx="170">
                  <c:v>43614</c:v>
                </c:pt>
                <c:pt idx="171">
                  <c:v>43613</c:v>
                </c:pt>
                <c:pt idx="172">
                  <c:v>43612</c:v>
                </c:pt>
                <c:pt idx="173">
                  <c:v>43609</c:v>
                </c:pt>
                <c:pt idx="174">
                  <c:v>43608</c:v>
                </c:pt>
                <c:pt idx="175">
                  <c:v>43607</c:v>
                </c:pt>
                <c:pt idx="176">
                  <c:v>43606</c:v>
                </c:pt>
                <c:pt idx="177">
                  <c:v>43605</c:v>
                </c:pt>
                <c:pt idx="178">
                  <c:v>43602</c:v>
                </c:pt>
                <c:pt idx="179">
                  <c:v>43601</c:v>
                </c:pt>
                <c:pt idx="180">
                  <c:v>43600</c:v>
                </c:pt>
                <c:pt idx="181">
                  <c:v>43599</c:v>
                </c:pt>
                <c:pt idx="182">
                  <c:v>43598</c:v>
                </c:pt>
                <c:pt idx="183">
                  <c:v>43595</c:v>
                </c:pt>
                <c:pt idx="184">
                  <c:v>43594</c:v>
                </c:pt>
                <c:pt idx="185">
                  <c:v>43593</c:v>
                </c:pt>
                <c:pt idx="186">
                  <c:v>43592</c:v>
                </c:pt>
                <c:pt idx="187">
                  <c:v>43591</c:v>
                </c:pt>
                <c:pt idx="188">
                  <c:v>43588</c:v>
                </c:pt>
                <c:pt idx="189">
                  <c:v>43587</c:v>
                </c:pt>
                <c:pt idx="190">
                  <c:v>43586</c:v>
                </c:pt>
                <c:pt idx="191">
                  <c:v>43585</c:v>
                </c:pt>
                <c:pt idx="192">
                  <c:v>43584</c:v>
                </c:pt>
                <c:pt idx="193">
                  <c:v>43581</c:v>
                </c:pt>
                <c:pt idx="194">
                  <c:v>43580</c:v>
                </c:pt>
                <c:pt idx="195">
                  <c:v>43579</c:v>
                </c:pt>
                <c:pt idx="196">
                  <c:v>43578</c:v>
                </c:pt>
                <c:pt idx="197">
                  <c:v>43577</c:v>
                </c:pt>
                <c:pt idx="198">
                  <c:v>43573</c:v>
                </c:pt>
                <c:pt idx="199">
                  <c:v>43572</c:v>
                </c:pt>
                <c:pt idx="200">
                  <c:v>43571</c:v>
                </c:pt>
                <c:pt idx="201">
                  <c:v>43570</c:v>
                </c:pt>
                <c:pt idx="202">
                  <c:v>43567</c:v>
                </c:pt>
                <c:pt idx="203">
                  <c:v>43566</c:v>
                </c:pt>
                <c:pt idx="204">
                  <c:v>43565</c:v>
                </c:pt>
                <c:pt idx="205">
                  <c:v>43564</c:v>
                </c:pt>
                <c:pt idx="206">
                  <c:v>43563</c:v>
                </c:pt>
                <c:pt idx="207">
                  <c:v>43560</c:v>
                </c:pt>
                <c:pt idx="208">
                  <c:v>43559</c:v>
                </c:pt>
                <c:pt idx="209">
                  <c:v>43558</c:v>
                </c:pt>
                <c:pt idx="210">
                  <c:v>43557</c:v>
                </c:pt>
                <c:pt idx="211">
                  <c:v>43556</c:v>
                </c:pt>
                <c:pt idx="212">
                  <c:v>43553</c:v>
                </c:pt>
                <c:pt idx="213">
                  <c:v>43552</c:v>
                </c:pt>
                <c:pt idx="214">
                  <c:v>43551</c:v>
                </c:pt>
                <c:pt idx="215">
                  <c:v>43550</c:v>
                </c:pt>
                <c:pt idx="216">
                  <c:v>43549</c:v>
                </c:pt>
                <c:pt idx="217">
                  <c:v>43546</c:v>
                </c:pt>
                <c:pt idx="218">
                  <c:v>43545</c:v>
                </c:pt>
                <c:pt idx="219">
                  <c:v>43544</c:v>
                </c:pt>
                <c:pt idx="220">
                  <c:v>43543</c:v>
                </c:pt>
                <c:pt idx="221">
                  <c:v>43542</c:v>
                </c:pt>
                <c:pt idx="222">
                  <c:v>43539</c:v>
                </c:pt>
                <c:pt idx="223">
                  <c:v>43538</c:v>
                </c:pt>
                <c:pt idx="224">
                  <c:v>43537</c:v>
                </c:pt>
                <c:pt idx="225">
                  <c:v>43536</c:v>
                </c:pt>
                <c:pt idx="226">
                  <c:v>43535</c:v>
                </c:pt>
                <c:pt idx="227">
                  <c:v>43532</c:v>
                </c:pt>
                <c:pt idx="228">
                  <c:v>43531</c:v>
                </c:pt>
                <c:pt idx="229">
                  <c:v>43530</c:v>
                </c:pt>
                <c:pt idx="230">
                  <c:v>43529</c:v>
                </c:pt>
                <c:pt idx="231">
                  <c:v>43528</c:v>
                </c:pt>
                <c:pt idx="232">
                  <c:v>43525</c:v>
                </c:pt>
                <c:pt idx="233">
                  <c:v>43524</c:v>
                </c:pt>
                <c:pt idx="234">
                  <c:v>43523</c:v>
                </c:pt>
                <c:pt idx="235">
                  <c:v>43522</c:v>
                </c:pt>
                <c:pt idx="236">
                  <c:v>43521</c:v>
                </c:pt>
                <c:pt idx="237">
                  <c:v>43518</c:v>
                </c:pt>
                <c:pt idx="238">
                  <c:v>43517</c:v>
                </c:pt>
                <c:pt idx="239">
                  <c:v>43516</c:v>
                </c:pt>
                <c:pt idx="240">
                  <c:v>43515</c:v>
                </c:pt>
                <c:pt idx="241">
                  <c:v>43514</c:v>
                </c:pt>
                <c:pt idx="242">
                  <c:v>43511</c:v>
                </c:pt>
                <c:pt idx="243">
                  <c:v>43510</c:v>
                </c:pt>
                <c:pt idx="244">
                  <c:v>43509</c:v>
                </c:pt>
                <c:pt idx="245">
                  <c:v>43508</c:v>
                </c:pt>
                <c:pt idx="246">
                  <c:v>43507</c:v>
                </c:pt>
                <c:pt idx="247">
                  <c:v>43504</c:v>
                </c:pt>
                <c:pt idx="248">
                  <c:v>43503</c:v>
                </c:pt>
                <c:pt idx="249">
                  <c:v>43502</c:v>
                </c:pt>
                <c:pt idx="250">
                  <c:v>43501</c:v>
                </c:pt>
                <c:pt idx="251">
                  <c:v>43500</c:v>
                </c:pt>
                <c:pt idx="252">
                  <c:v>43497</c:v>
                </c:pt>
                <c:pt idx="253">
                  <c:v>43496</c:v>
                </c:pt>
                <c:pt idx="254">
                  <c:v>43495</c:v>
                </c:pt>
                <c:pt idx="255">
                  <c:v>43494</c:v>
                </c:pt>
                <c:pt idx="256">
                  <c:v>43493</c:v>
                </c:pt>
                <c:pt idx="257">
                  <c:v>43490</c:v>
                </c:pt>
              </c:numCache>
            </c:numRef>
          </c:cat>
          <c:val>
            <c:numRef>
              <c:f>'Chart 4'!$D$8:$D$265</c:f>
              <c:numCache>
                <c:formatCode>General</c:formatCode>
                <c:ptCount val="258"/>
                <c:pt idx="0">
                  <c:v>54.23</c:v>
                </c:pt>
                <c:pt idx="1">
                  <c:v>55.59</c:v>
                </c:pt>
                <c:pt idx="2">
                  <c:v>56.74</c:v>
                </c:pt>
                <c:pt idx="3">
                  <c:v>58.38</c:v>
                </c:pt>
                <c:pt idx="4">
                  <c:v>58.76</c:v>
                </c:pt>
                <c:pt idx="5">
                  <c:v>58.54</c:v>
                </c:pt>
                <c:pt idx="6">
                  <c:v>58.52</c:v>
                </c:pt>
                <c:pt idx="7">
                  <c:v>57.81</c:v>
                </c:pt>
                <c:pt idx="8">
                  <c:v>58.23</c:v>
                </c:pt>
                <c:pt idx="9">
                  <c:v>58.08</c:v>
                </c:pt>
                <c:pt idx="10">
                  <c:v>59.04</c:v>
                </c:pt>
                <c:pt idx="11">
                  <c:v>59.56</c:v>
                </c:pt>
                <c:pt idx="12">
                  <c:v>59.61</c:v>
                </c:pt>
                <c:pt idx="13">
                  <c:v>62.7</c:v>
                </c:pt>
                <c:pt idx="14">
                  <c:v>63.27</c:v>
                </c:pt>
                <c:pt idx="15">
                  <c:v>63.05</c:v>
                </c:pt>
                <c:pt idx="16">
                  <c:v>61.18</c:v>
                </c:pt>
                <c:pt idx="17">
                  <c:v>61.06</c:v>
                </c:pt>
                <c:pt idx="18">
                  <c:v>61.68</c:v>
                </c:pt>
                <c:pt idx="19">
                  <c:v>61.72</c:v>
                </c:pt>
                <c:pt idx="20">
                  <c:v>61.68</c:v>
                </c:pt>
                <c:pt idx="21">
                  <c:v>61.11</c:v>
                </c:pt>
                <c:pt idx="22">
                  <c:v>60.52</c:v>
                </c:pt>
                <c:pt idx="23">
                  <c:v>60.44</c:v>
                </c:pt>
                <c:pt idx="24">
                  <c:v>61.18</c:v>
                </c:pt>
                <c:pt idx="25">
                  <c:v>60.93</c:v>
                </c:pt>
                <c:pt idx="26">
                  <c:v>60.94</c:v>
                </c:pt>
                <c:pt idx="27">
                  <c:v>60.21</c:v>
                </c:pt>
                <c:pt idx="28">
                  <c:v>60.07</c:v>
                </c:pt>
                <c:pt idx="29">
                  <c:v>59.18</c:v>
                </c:pt>
                <c:pt idx="30">
                  <c:v>58.76</c:v>
                </c:pt>
                <c:pt idx="31">
                  <c:v>59.24</c:v>
                </c:pt>
                <c:pt idx="32">
                  <c:v>59.02</c:v>
                </c:pt>
                <c:pt idx="33">
                  <c:v>59.2</c:v>
                </c:pt>
                <c:pt idx="34">
                  <c:v>58.43</c:v>
                </c:pt>
                <c:pt idx="35">
                  <c:v>58.43</c:v>
                </c:pt>
                <c:pt idx="36">
                  <c:v>56.1</c:v>
                </c:pt>
                <c:pt idx="37">
                  <c:v>55.96</c:v>
                </c:pt>
                <c:pt idx="38">
                  <c:v>55.17</c:v>
                </c:pt>
                <c:pt idx="39">
                  <c:v>58.25</c:v>
                </c:pt>
                <c:pt idx="40">
                  <c:v>58.11</c:v>
                </c:pt>
                <c:pt idx="41">
                  <c:v>58.41</c:v>
                </c:pt>
                <c:pt idx="42">
                  <c:v>58.01</c:v>
                </c:pt>
                <c:pt idx="43">
                  <c:v>57.77</c:v>
                </c:pt>
                <c:pt idx="44">
                  <c:v>58.58</c:v>
                </c:pt>
                <c:pt idx="45">
                  <c:v>57.01</c:v>
                </c:pt>
                <c:pt idx="46">
                  <c:v>55.21</c:v>
                </c:pt>
                <c:pt idx="47">
                  <c:v>57.05</c:v>
                </c:pt>
                <c:pt idx="48">
                  <c:v>57.72</c:v>
                </c:pt>
                <c:pt idx="49">
                  <c:v>56.77</c:v>
                </c:pt>
                <c:pt idx="50">
                  <c:v>57.12</c:v>
                </c:pt>
                <c:pt idx="51">
                  <c:v>56.8</c:v>
                </c:pt>
                <c:pt idx="52">
                  <c:v>56.86</c:v>
                </c:pt>
                <c:pt idx="53">
                  <c:v>57.24</c:v>
                </c:pt>
                <c:pt idx="54">
                  <c:v>57.15</c:v>
                </c:pt>
                <c:pt idx="55">
                  <c:v>56.35</c:v>
                </c:pt>
                <c:pt idx="56">
                  <c:v>57.23</c:v>
                </c:pt>
                <c:pt idx="57">
                  <c:v>56.54</c:v>
                </c:pt>
                <c:pt idx="58">
                  <c:v>56.2</c:v>
                </c:pt>
                <c:pt idx="59">
                  <c:v>54.18</c:v>
                </c:pt>
                <c:pt idx="60">
                  <c:v>55.06</c:v>
                </c:pt>
                <c:pt idx="61">
                  <c:v>55.54</c:v>
                </c:pt>
                <c:pt idx="62">
                  <c:v>55.81</c:v>
                </c:pt>
                <c:pt idx="63">
                  <c:v>56.66</c:v>
                </c:pt>
                <c:pt idx="64">
                  <c:v>56.23</c:v>
                </c:pt>
                <c:pt idx="65">
                  <c:v>55.97</c:v>
                </c:pt>
                <c:pt idx="66">
                  <c:v>54.48</c:v>
                </c:pt>
                <c:pt idx="67">
                  <c:v>53.31</c:v>
                </c:pt>
                <c:pt idx="68">
                  <c:v>53.78</c:v>
                </c:pt>
                <c:pt idx="69">
                  <c:v>53.93</c:v>
                </c:pt>
                <c:pt idx="70">
                  <c:v>53.36</c:v>
                </c:pt>
                <c:pt idx="71">
                  <c:v>52.81</c:v>
                </c:pt>
                <c:pt idx="72">
                  <c:v>53.59</c:v>
                </c:pt>
                <c:pt idx="73">
                  <c:v>54.7</c:v>
                </c:pt>
                <c:pt idx="74">
                  <c:v>53.55</c:v>
                </c:pt>
                <c:pt idx="75">
                  <c:v>52.59</c:v>
                </c:pt>
                <c:pt idx="76">
                  <c:v>52.63</c:v>
                </c:pt>
                <c:pt idx="77">
                  <c:v>52.75</c:v>
                </c:pt>
                <c:pt idx="78">
                  <c:v>52.81</c:v>
                </c:pt>
                <c:pt idx="79">
                  <c:v>52.45</c:v>
                </c:pt>
                <c:pt idx="80">
                  <c:v>52.64</c:v>
                </c:pt>
                <c:pt idx="81">
                  <c:v>53.62</c:v>
                </c:pt>
                <c:pt idx="82">
                  <c:v>54.07</c:v>
                </c:pt>
                <c:pt idx="83">
                  <c:v>55.91</c:v>
                </c:pt>
                <c:pt idx="84">
                  <c:v>56.41</c:v>
                </c:pt>
                <c:pt idx="85">
                  <c:v>56.49</c:v>
                </c:pt>
                <c:pt idx="86">
                  <c:v>57.29</c:v>
                </c:pt>
                <c:pt idx="87">
                  <c:v>58.64</c:v>
                </c:pt>
                <c:pt idx="88">
                  <c:v>58.09</c:v>
                </c:pt>
                <c:pt idx="89">
                  <c:v>58.13</c:v>
                </c:pt>
                <c:pt idx="90">
                  <c:v>58.11</c:v>
                </c:pt>
                <c:pt idx="91">
                  <c:v>59.34</c:v>
                </c:pt>
                <c:pt idx="92">
                  <c:v>62.9</c:v>
                </c:pt>
                <c:pt idx="93">
                  <c:v>54.85</c:v>
                </c:pt>
                <c:pt idx="94">
                  <c:v>55.09</c:v>
                </c:pt>
                <c:pt idx="95">
                  <c:v>55.75</c:v>
                </c:pt>
                <c:pt idx="96">
                  <c:v>57.4</c:v>
                </c:pt>
                <c:pt idx="97">
                  <c:v>57.85</c:v>
                </c:pt>
                <c:pt idx="98">
                  <c:v>56.52</c:v>
                </c:pt>
                <c:pt idx="99">
                  <c:v>56.3</c:v>
                </c:pt>
                <c:pt idx="100">
                  <c:v>56.26</c:v>
                </c:pt>
                <c:pt idx="101">
                  <c:v>53.94</c:v>
                </c:pt>
                <c:pt idx="102">
                  <c:v>54.84</c:v>
                </c:pt>
                <c:pt idx="103">
                  <c:v>55.1</c:v>
                </c:pt>
                <c:pt idx="104">
                  <c:v>56.71</c:v>
                </c:pt>
                <c:pt idx="105">
                  <c:v>55.78</c:v>
                </c:pt>
                <c:pt idx="106">
                  <c:v>54.93</c:v>
                </c:pt>
                <c:pt idx="107">
                  <c:v>53.64</c:v>
                </c:pt>
                <c:pt idx="108">
                  <c:v>54.17</c:v>
                </c:pt>
                <c:pt idx="109">
                  <c:v>55.35</c:v>
                </c:pt>
                <c:pt idx="110">
                  <c:v>55.68</c:v>
                </c:pt>
                <c:pt idx="111">
                  <c:v>56.13</c:v>
                </c:pt>
                <c:pt idx="112">
                  <c:v>56.21</c:v>
                </c:pt>
                <c:pt idx="113">
                  <c:v>54.87</c:v>
                </c:pt>
                <c:pt idx="114">
                  <c:v>54.47</c:v>
                </c:pt>
                <c:pt idx="115">
                  <c:v>55.23</c:v>
                </c:pt>
                <c:pt idx="116">
                  <c:v>57.1</c:v>
                </c:pt>
                <c:pt idx="117">
                  <c:v>54.93</c:v>
                </c:pt>
                <c:pt idx="118">
                  <c:v>54.5</c:v>
                </c:pt>
                <c:pt idx="119">
                  <c:v>52.54</c:v>
                </c:pt>
                <c:pt idx="120">
                  <c:v>51.09</c:v>
                </c:pt>
                <c:pt idx="121">
                  <c:v>53.63</c:v>
                </c:pt>
                <c:pt idx="122">
                  <c:v>54.69</c:v>
                </c:pt>
                <c:pt idx="123">
                  <c:v>55.66</c:v>
                </c:pt>
                <c:pt idx="124">
                  <c:v>53.95</c:v>
                </c:pt>
                <c:pt idx="125">
                  <c:v>58.58</c:v>
                </c:pt>
                <c:pt idx="126">
                  <c:v>58.05</c:v>
                </c:pt>
                <c:pt idx="127">
                  <c:v>56.87</c:v>
                </c:pt>
                <c:pt idx="128">
                  <c:v>56.2</c:v>
                </c:pt>
                <c:pt idx="129">
                  <c:v>56.02</c:v>
                </c:pt>
                <c:pt idx="130">
                  <c:v>55.88</c:v>
                </c:pt>
                <c:pt idx="131">
                  <c:v>56.77</c:v>
                </c:pt>
                <c:pt idx="132">
                  <c:v>56.22</c:v>
                </c:pt>
                <c:pt idx="133">
                  <c:v>55.63</c:v>
                </c:pt>
                <c:pt idx="134">
                  <c:v>55.3</c:v>
                </c:pt>
                <c:pt idx="135">
                  <c:v>56.78</c:v>
                </c:pt>
                <c:pt idx="136">
                  <c:v>57.62</c:v>
                </c:pt>
                <c:pt idx="137">
                  <c:v>59.58</c:v>
                </c:pt>
                <c:pt idx="138">
                  <c:v>60.21</c:v>
                </c:pt>
                <c:pt idx="139">
                  <c:v>60.2</c:v>
                </c:pt>
                <c:pt idx="140">
                  <c:v>60.43</c:v>
                </c:pt>
                <c:pt idx="141">
                  <c:v>57.83</c:v>
                </c:pt>
                <c:pt idx="142">
                  <c:v>57.66</c:v>
                </c:pt>
                <c:pt idx="143">
                  <c:v>57.51</c:v>
                </c:pt>
                <c:pt idx="144">
                  <c:v>56.8</c:v>
                </c:pt>
                <c:pt idx="145">
                  <c:v>57.34</c:v>
                </c:pt>
                <c:pt idx="146">
                  <c:v>56.25</c:v>
                </c:pt>
                <c:pt idx="147">
                  <c:v>59.09</c:v>
                </c:pt>
                <c:pt idx="148">
                  <c:v>58.47</c:v>
                </c:pt>
                <c:pt idx="149">
                  <c:v>59.43</c:v>
                </c:pt>
                <c:pt idx="150">
                  <c:v>59.38</c:v>
                </c:pt>
                <c:pt idx="151">
                  <c:v>57.83</c:v>
                </c:pt>
                <c:pt idx="152">
                  <c:v>57.9</c:v>
                </c:pt>
                <c:pt idx="153">
                  <c:v>57.43</c:v>
                </c:pt>
                <c:pt idx="154">
                  <c:v>57.07</c:v>
                </c:pt>
                <c:pt idx="155">
                  <c:v>53.76</c:v>
                </c:pt>
                <c:pt idx="156">
                  <c:v>53.9</c:v>
                </c:pt>
                <c:pt idx="157">
                  <c:v>51.93</c:v>
                </c:pt>
                <c:pt idx="158">
                  <c:v>52.51</c:v>
                </c:pt>
                <c:pt idx="159">
                  <c:v>52.28</c:v>
                </c:pt>
                <c:pt idx="160">
                  <c:v>51.14</c:v>
                </c:pt>
                <c:pt idx="161">
                  <c:v>53.27</c:v>
                </c:pt>
                <c:pt idx="162">
                  <c:v>53.26</c:v>
                </c:pt>
                <c:pt idx="163">
                  <c:v>53.99</c:v>
                </c:pt>
                <c:pt idx="164">
                  <c:v>52.59</c:v>
                </c:pt>
                <c:pt idx="165">
                  <c:v>51.68</c:v>
                </c:pt>
                <c:pt idx="166">
                  <c:v>53.48</c:v>
                </c:pt>
                <c:pt idx="167">
                  <c:v>53.25</c:v>
                </c:pt>
                <c:pt idx="168">
                  <c:v>53.5</c:v>
                </c:pt>
                <c:pt idx="169">
                  <c:v>56.59</c:v>
                </c:pt>
                <c:pt idx="170">
                  <c:v>58.81</c:v>
                </c:pt>
                <c:pt idx="171">
                  <c:v>59.14</c:v>
                </c:pt>
                <c:pt idx="172">
                  <c:v>59.13</c:v>
                </c:pt>
                <c:pt idx="173">
                  <c:v>58.63</c:v>
                </c:pt>
                <c:pt idx="174">
                  <c:v>57.91</c:v>
                </c:pt>
                <c:pt idx="175">
                  <c:v>61.42</c:v>
                </c:pt>
                <c:pt idx="176">
                  <c:v>63.13</c:v>
                </c:pt>
                <c:pt idx="177">
                  <c:v>63.1</c:v>
                </c:pt>
                <c:pt idx="178">
                  <c:v>62.76</c:v>
                </c:pt>
                <c:pt idx="179">
                  <c:v>62.87</c:v>
                </c:pt>
                <c:pt idx="180">
                  <c:v>62.02</c:v>
                </c:pt>
                <c:pt idx="181">
                  <c:v>61.78</c:v>
                </c:pt>
                <c:pt idx="182">
                  <c:v>61.04</c:v>
                </c:pt>
                <c:pt idx="183">
                  <c:v>61.66</c:v>
                </c:pt>
                <c:pt idx="184">
                  <c:v>61.7</c:v>
                </c:pt>
                <c:pt idx="185">
                  <c:v>62.12</c:v>
                </c:pt>
                <c:pt idx="186">
                  <c:v>61.4</c:v>
                </c:pt>
                <c:pt idx="187">
                  <c:v>62.25</c:v>
                </c:pt>
                <c:pt idx="188">
                  <c:v>61.94</c:v>
                </c:pt>
                <c:pt idx="189">
                  <c:v>61.81</c:v>
                </c:pt>
                <c:pt idx="190">
                  <c:v>63.6</c:v>
                </c:pt>
                <c:pt idx="191">
                  <c:v>63.91</c:v>
                </c:pt>
                <c:pt idx="192">
                  <c:v>63.5</c:v>
                </c:pt>
                <c:pt idx="193">
                  <c:v>63.3</c:v>
                </c:pt>
                <c:pt idx="194">
                  <c:v>65.209999999999994</c:v>
                </c:pt>
                <c:pt idx="195">
                  <c:v>65.89</c:v>
                </c:pt>
                <c:pt idx="196">
                  <c:v>66.3</c:v>
                </c:pt>
                <c:pt idx="197">
                  <c:v>65.55</c:v>
                </c:pt>
                <c:pt idx="198">
                  <c:v>64</c:v>
                </c:pt>
                <c:pt idx="199">
                  <c:v>63.76</c:v>
                </c:pt>
                <c:pt idx="200">
                  <c:v>64.05</c:v>
                </c:pt>
                <c:pt idx="201">
                  <c:v>63.4</c:v>
                </c:pt>
                <c:pt idx="202">
                  <c:v>63.89</c:v>
                </c:pt>
                <c:pt idx="203">
                  <c:v>63.58</c:v>
                </c:pt>
                <c:pt idx="204">
                  <c:v>64.61</c:v>
                </c:pt>
                <c:pt idx="205">
                  <c:v>63.98</c:v>
                </c:pt>
                <c:pt idx="206">
                  <c:v>64.400000000000006</c:v>
                </c:pt>
                <c:pt idx="207">
                  <c:v>63.08</c:v>
                </c:pt>
                <c:pt idx="208">
                  <c:v>62.1</c:v>
                </c:pt>
                <c:pt idx="209">
                  <c:v>62.46</c:v>
                </c:pt>
                <c:pt idx="210">
                  <c:v>62.58</c:v>
                </c:pt>
                <c:pt idx="211">
                  <c:v>61.59</c:v>
                </c:pt>
                <c:pt idx="212">
                  <c:v>60.14</c:v>
                </c:pt>
                <c:pt idx="213">
                  <c:v>59.3</c:v>
                </c:pt>
                <c:pt idx="214">
                  <c:v>59.41</c:v>
                </c:pt>
                <c:pt idx="215">
                  <c:v>59.94</c:v>
                </c:pt>
                <c:pt idx="216">
                  <c:v>58.82</c:v>
                </c:pt>
                <c:pt idx="217">
                  <c:v>59.04</c:v>
                </c:pt>
                <c:pt idx="218">
                  <c:v>59.98</c:v>
                </c:pt>
                <c:pt idx="219">
                  <c:v>60.23</c:v>
                </c:pt>
                <c:pt idx="220">
                  <c:v>59.03</c:v>
                </c:pt>
                <c:pt idx="221">
                  <c:v>59.09</c:v>
                </c:pt>
                <c:pt idx="222">
                  <c:v>58.52</c:v>
                </c:pt>
                <c:pt idx="223">
                  <c:v>58.61</c:v>
                </c:pt>
                <c:pt idx="224">
                  <c:v>58.26</c:v>
                </c:pt>
                <c:pt idx="225">
                  <c:v>56.87</c:v>
                </c:pt>
                <c:pt idx="226">
                  <c:v>56.79</c:v>
                </c:pt>
                <c:pt idx="227">
                  <c:v>56.07</c:v>
                </c:pt>
                <c:pt idx="228">
                  <c:v>56.66</c:v>
                </c:pt>
                <c:pt idx="229">
                  <c:v>56.22</c:v>
                </c:pt>
                <c:pt idx="230">
                  <c:v>56.56</c:v>
                </c:pt>
                <c:pt idx="231">
                  <c:v>56.59</c:v>
                </c:pt>
                <c:pt idx="232">
                  <c:v>55.8</c:v>
                </c:pt>
                <c:pt idx="233">
                  <c:v>57.22</c:v>
                </c:pt>
                <c:pt idx="234">
                  <c:v>56.94</c:v>
                </c:pt>
                <c:pt idx="235">
                  <c:v>55.5</c:v>
                </c:pt>
                <c:pt idx="236">
                  <c:v>55.48</c:v>
                </c:pt>
                <c:pt idx="237">
                  <c:v>57.26</c:v>
                </c:pt>
                <c:pt idx="238">
                  <c:v>56.96</c:v>
                </c:pt>
                <c:pt idx="239">
                  <c:v>57.16</c:v>
                </c:pt>
                <c:pt idx="240">
                  <c:v>56.09</c:v>
                </c:pt>
                <c:pt idx="241">
                  <c:v>56.06</c:v>
                </c:pt>
                <c:pt idx="242">
                  <c:v>55.59</c:v>
                </c:pt>
                <c:pt idx="243">
                  <c:v>54.41</c:v>
                </c:pt>
                <c:pt idx="244">
                  <c:v>53.9</c:v>
                </c:pt>
                <c:pt idx="245">
                  <c:v>53.1</c:v>
                </c:pt>
                <c:pt idx="246">
                  <c:v>52.41</c:v>
                </c:pt>
                <c:pt idx="247">
                  <c:v>52.72</c:v>
                </c:pt>
                <c:pt idx="248">
                  <c:v>52.64</c:v>
                </c:pt>
                <c:pt idx="249">
                  <c:v>54.01</c:v>
                </c:pt>
                <c:pt idx="250">
                  <c:v>53.66</c:v>
                </c:pt>
                <c:pt idx="251">
                  <c:v>54.56</c:v>
                </c:pt>
                <c:pt idx="252">
                  <c:v>55.26</c:v>
                </c:pt>
                <c:pt idx="253">
                  <c:v>53.79</c:v>
                </c:pt>
                <c:pt idx="254">
                  <c:v>54.23</c:v>
                </c:pt>
                <c:pt idx="255">
                  <c:v>53.31</c:v>
                </c:pt>
                <c:pt idx="256">
                  <c:v>51.99</c:v>
                </c:pt>
                <c:pt idx="257">
                  <c:v>53.69</c:v>
                </c:pt>
              </c:numCache>
            </c:numRef>
          </c:val>
          <c:smooth val="0"/>
          <c:extLst>
            <c:ext xmlns:c16="http://schemas.microsoft.com/office/drawing/2014/chart" uri="{C3380CC4-5D6E-409C-BE32-E72D297353CC}">
              <c16:uniqueId val="{00000000-F9E1-4C41-BF34-09B2D8E1FF72}"/>
            </c:ext>
          </c:extLst>
        </c:ser>
        <c:ser>
          <c:idx val="1"/>
          <c:order val="1"/>
          <c:tx>
            <c:strRef>
              <c:f>'Chart 4'!$E$5:$E$7</c:f>
              <c:strCache>
                <c:ptCount val="3"/>
                <c:pt idx="0">
                  <c:v>%BRN 1!-ICE</c:v>
                </c:pt>
                <c:pt idx="1">
                  <c:v>Last</c:v>
                </c:pt>
                <c:pt idx="2">
                  <c:v>BRENT CRUDE OIL</c:v>
                </c:pt>
              </c:strCache>
            </c:strRef>
          </c:tx>
          <c:spPr>
            <a:ln w="28575" cap="rnd">
              <a:solidFill>
                <a:schemeClr val="accent2"/>
              </a:solidFill>
              <a:round/>
            </a:ln>
            <a:effectLst/>
          </c:spPr>
          <c:marker>
            <c:symbol val="none"/>
          </c:marker>
          <c:cat>
            <c:numRef>
              <c:f>'Chart 4'!$C$8:$C$265</c:f>
              <c:numCache>
                <c:formatCode>mm/dd/yyyy</c:formatCode>
                <c:ptCount val="258"/>
                <c:pt idx="0">
                  <c:v>43854</c:v>
                </c:pt>
                <c:pt idx="1">
                  <c:v>43853</c:v>
                </c:pt>
                <c:pt idx="2">
                  <c:v>43852</c:v>
                </c:pt>
                <c:pt idx="3">
                  <c:v>43851</c:v>
                </c:pt>
                <c:pt idx="4">
                  <c:v>43850</c:v>
                </c:pt>
                <c:pt idx="5">
                  <c:v>43847</c:v>
                </c:pt>
                <c:pt idx="6">
                  <c:v>43846</c:v>
                </c:pt>
                <c:pt idx="7">
                  <c:v>43845</c:v>
                </c:pt>
                <c:pt idx="8">
                  <c:v>43844</c:v>
                </c:pt>
                <c:pt idx="9">
                  <c:v>43843</c:v>
                </c:pt>
                <c:pt idx="10">
                  <c:v>43840</c:v>
                </c:pt>
                <c:pt idx="11">
                  <c:v>43839</c:v>
                </c:pt>
                <c:pt idx="12">
                  <c:v>43838</c:v>
                </c:pt>
                <c:pt idx="13">
                  <c:v>43837</c:v>
                </c:pt>
                <c:pt idx="14">
                  <c:v>43836</c:v>
                </c:pt>
                <c:pt idx="15">
                  <c:v>43833</c:v>
                </c:pt>
                <c:pt idx="16">
                  <c:v>43832</c:v>
                </c:pt>
                <c:pt idx="17">
                  <c:v>43830</c:v>
                </c:pt>
                <c:pt idx="18">
                  <c:v>43829</c:v>
                </c:pt>
                <c:pt idx="19">
                  <c:v>43826</c:v>
                </c:pt>
                <c:pt idx="20">
                  <c:v>43825</c:v>
                </c:pt>
                <c:pt idx="21">
                  <c:v>43823</c:v>
                </c:pt>
                <c:pt idx="22">
                  <c:v>43822</c:v>
                </c:pt>
                <c:pt idx="23">
                  <c:v>43819</c:v>
                </c:pt>
                <c:pt idx="24">
                  <c:v>43818</c:v>
                </c:pt>
                <c:pt idx="25">
                  <c:v>43817</c:v>
                </c:pt>
                <c:pt idx="26">
                  <c:v>43816</c:v>
                </c:pt>
                <c:pt idx="27">
                  <c:v>43815</c:v>
                </c:pt>
                <c:pt idx="28">
                  <c:v>43812</c:v>
                </c:pt>
                <c:pt idx="29">
                  <c:v>43811</c:v>
                </c:pt>
                <c:pt idx="30">
                  <c:v>43810</c:v>
                </c:pt>
                <c:pt idx="31">
                  <c:v>43809</c:v>
                </c:pt>
                <c:pt idx="32">
                  <c:v>43808</c:v>
                </c:pt>
                <c:pt idx="33">
                  <c:v>43805</c:v>
                </c:pt>
                <c:pt idx="34">
                  <c:v>43804</c:v>
                </c:pt>
                <c:pt idx="35">
                  <c:v>43803</c:v>
                </c:pt>
                <c:pt idx="36">
                  <c:v>43802</c:v>
                </c:pt>
                <c:pt idx="37">
                  <c:v>43801</c:v>
                </c:pt>
                <c:pt idx="38">
                  <c:v>43798</c:v>
                </c:pt>
                <c:pt idx="39">
                  <c:v>43797</c:v>
                </c:pt>
                <c:pt idx="40">
                  <c:v>43796</c:v>
                </c:pt>
                <c:pt idx="41">
                  <c:v>43795</c:v>
                </c:pt>
                <c:pt idx="42">
                  <c:v>43794</c:v>
                </c:pt>
                <c:pt idx="43">
                  <c:v>43791</c:v>
                </c:pt>
                <c:pt idx="44">
                  <c:v>43790</c:v>
                </c:pt>
                <c:pt idx="45">
                  <c:v>43789</c:v>
                </c:pt>
                <c:pt idx="46">
                  <c:v>43788</c:v>
                </c:pt>
                <c:pt idx="47">
                  <c:v>43787</c:v>
                </c:pt>
                <c:pt idx="48">
                  <c:v>43784</c:v>
                </c:pt>
                <c:pt idx="49">
                  <c:v>43783</c:v>
                </c:pt>
                <c:pt idx="50">
                  <c:v>43782</c:v>
                </c:pt>
                <c:pt idx="51">
                  <c:v>43781</c:v>
                </c:pt>
                <c:pt idx="52">
                  <c:v>43780</c:v>
                </c:pt>
                <c:pt idx="53">
                  <c:v>43777</c:v>
                </c:pt>
                <c:pt idx="54">
                  <c:v>43776</c:v>
                </c:pt>
                <c:pt idx="55">
                  <c:v>43775</c:v>
                </c:pt>
                <c:pt idx="56">
                  <c:v>43774</c:v>
                </c:pt>
                <c:pt idx="57">
                  <c:v>43773</c:v>
                </c:pt>
                <c:pt idx="58">
                  <c:v>43770</c:v>
                </c:pt>
                <c:pt idx="59">
                  <c:v>43769</c:v>
                </c:pt>
                <c:pt idx="60">
                  <c:v>43768</c:v>
                </c:pt>
                <c:pt idx="61">
                  <c:v>43767</c:v>
                </c:pt>
                <c:pt idx="62">
                  <c:v>43766</c:v>
                </c:pt>
                <c:pt idx="63">
                  <c:v>43763</c:v>
                </c:pt>
                <c:pt idx="64">
                  <c:v>43762</c:v>
                </c:pt>
                <c:pt idx="65">
                  <c:v>43761</c:v>
                </c:pt>
                <c:pt idx="66">
                  <c:v>43760</c:v>
                </c:pt>
                <c:pt idx="67">
                  <c:v>43759</c:v>
                </c:pt>
                <c:pt idx="68">
                  <c:v>43756</c:v>
                </c:pt>
                <c:pt idx="69">
                  <c:v>43755</c:v>
                </c:pt>
                <c:pt idx="70">
                  <c:v>43754</c:v>
                </c:pt>
                <c:pt idx="71">
                  <c:v>43753</c:v>
                </c:pt>
                <c:pt idx="72">
                  <c:v>43752</c:v>
                </c:pt>
                <c:pt idx="73">
                  <c:v>43749</c:v>
                </c:pt>
                <c:pt idx="74">
                  <c:v>43748</c:v>
                </c:pt>
                <c:pt idx="75">
                  <c:v>43747</c:v>
                </c:pt>
                <c:pt idx="76">
                  <c:v>43746</c:v>
                </c:pt>
                <c:pt idx="77">
                  <c:v>43745</c:v>
                </c:pt>
                <c:pt idx="78">
                  <c:v>43742</c:v>
                </c:pt>
                <c:pt idx="79">
                  <c:v>43741</c:v>
                </c:pt>
                <c:pt idx="80">
                  <c:v>43740</c:v>
                </c:pt>
                <c:pt idx="81">
                  <c:v>43739</c:v>
                </c:pt>
                <c:pt idx="82">
                  <c:v>43738</c:v>
                </c:pt>
                <c:pt idx="83">
                  <c:v>43735</c:v>
                </c:pt>
                <c:pt idx="84">
                  <c:v>43734</c:v>
                </c:pt>
                <c:pt idx="85">
                  <c:v>43733</c:v>
                </c:pt>
                <c:pt idx="86">
                  <c:v>43732</c:v>
                </c:pt>
                <c:pt idx="87">
                  <c:v>43731</c:v>
                </c:pt>
                <c:pt idx="88">
                  <c:v>43728</c:v>
                </c:pt>
                <c:pt idx="89">
                  <c:v>43727</c:v>
                </c:pt>
                <c:pt idx="90">
                  <c:v>43726</c:v>
                </c:pt>
                <c:pt idx="91">
                  <c:v>43725</c:v>
                </c:pt>
                <c:pt idx="92">
                  <c:v>43724</c:v>
                </c:pt>
                <c:pt idx="93">
                  <c:v>43721</c:v>
                </c:pt>
                <c:pt idx="94">
                  <c:v>43720</c:v>
                </c:pt>
                <c:pt idx="95">
                  <c:v>43719</c:v>
                </c:pt>
                <c:pt idx="96">
                  <c:v>43718</c:v>
                </c:pt>
                <c:pt idx="97">
                  <c:v>43717</c:v>
                </c:pt>
                <c:pt idx="98">
                  <c:v>43714</c:v>
                </c:pt>
                <c:pt idx="99">
                  <c:v>43713</c:v>
                </c:pt>
                <c:pt idx="100">
                  <c:v>43712</c:v>
                </c:pt>
                <c:pt idx="101">
                  <c:v>43711</c:v>
                </c:pt>
                <c:pt idx="102">
                  <c:v>43710</c:v>
                </c:pt>
                <c:pt idx="103">
                  <c:v>43707</c:v>
                </c:pt>
                <c:pt idx="104">
                  <c:v>43706</c:v>
                </c:pt>
                <c:pt idx="105">
                  <c:v>43705</c:v>
                </c:pt>
                <c:pt idx="106">
                  <c:v>43704</c:v>
                </c:pt>
                <c:pt idx="107">
                  <c:v>43703</c:v>
                </c:pt>
                <c:pt idx="108">
                  <c:v>43700</c:v>
                </c:pt>
                <c:pt idx="109">
                  <c:v>43699</c:v>
                </c:pt>
                <c:pt idx="110">
                  <c:v>43698</c:v>
                </c:pt>
                <c:pt idx="111">
                  <c:v>43697</c:v>
                </c:pt>
                <c:pt idx="112">
                  <c:v>43696</c:v>
                </c:pt>
                <c:pt idx="113">
                  <c:v>43693</c:v>
                </c:pt>
                <c:pt idx="114">
                  <c:v>43692</c:v>
                </c:pt>
                <c:pt idx="115">
                  <c:v>43691</c:v>
                </c:pt>
                <c:pt idx="116">
                  <c:v>43690</c:v>
                </c:pt>
                <c:pt idx="117">
                  <c:v>43689</c:v>
                </c:pt>
                <c:pt idx="118">
                  <c:v>43686</c:v>
                </c:pt>
                <c:pt idx="119">
                  <c:v>43685</c:v>
                </c:pt>
                <c:pt idx="120">
                  <c:v>43684</c:v>
                </c:pt>
                <c:pt idx="121">
                  <c:v>43683</c:v>
                </c:pt>
                <c:pt idx="122">
                  <c:v>43682</c:v>
                </c:pt>
                <c:pt idx="123">
                  <c:v>43679</c:v>
                </c:pt>
                <c:pt idx="124">
                  <c:v>43678</c:v>
                </c:pt>
                <c:pt idx="125">
                  <c:v>43677</c:v>
                </c:pt>
                <c:pt idx="126">
                  <c:v>43676</c:v>
                </c:pt>
                <c:pt idx="127">
                  <c:v>43675</c:v>
                </c:pt>
                <c:pt idx="128">
                  <c:v>43672</c:v>
                </c:pt>
                <c:pt idx="129">
                  <c:v>43671</c:v>
                </c:pt>
                <c:pt idx="130">
                  <c:v>43670</c:v>
                </c:pt>
                <c:pt idx="131">
                  <c:v>43669</c:v>
                </c:pt>
                <c:pt idx="132">
                  <c:v>43668</c:v>
                </c:pt>
                <c:pt idx="133">
                  <c:v>43665</c:v>
                </c:pt>
                <c:pt idx="134">
                  <c:v>43664</c:v>
                </c:pt>
                <c:pt idx="135">
                  <c:v>43663</c:v>
                </c:pt>
                <c:pt idx="136">
                  <c:v>43662</c:v>
                </c:pt>
                <c:pt idx="137">
                  <c:v>43661</c:v>
                </c:pt>
                <c:pt idx="138">
                  <c:v>43658</c:v>
                </c:pt>
                <c:pt idx="139">
                  <c:v>43657</c:v>
                </c:pt>
                <c:pt idx="140">
                  <c:v>43656</c:v>
                </c:pt>
                <c:pt idx="141">
                  <c:v>43655</c:v>
                </c:pt>
                <c:pt idx="142">
                  <c:v>43654</c:v>
                </c:pt>
                <c:pt idx="143">
                  <c:v>43651</c:v>
                </c:pt>
                <c:pt idx="144">
                  <c:v>43650</c:v>
                </c:pt>
                <c:pt idx="145">
                  <c:v>43649</c:v>
                </c:pt>
                <c:pt idx="146">
                  <c:v>43648</c:v>
                </c:pt>
                <c:pt idx="147">
                  <c:v>43647</c:v>
                </c:pt>
                <c:pt idx="148">
                  <c:v>43644</c:v>
                </c:pt>
                <c:pt idx="149">
                  <c:v>43643</c:v>
                </c:pt>
                <c:pt idx="150">
                  <c:v>43642</c:v>
                </c:pt>
                <c:pt idx="151">
                  <c:v>43641</c:v>
                </c:pt>
                <c:pt idx="152">
                  <c:v>43640</c:v>
                </c:pt>
                <c:pt idx="153">
                  <c:v>43637</c:v>
                </c:pt>
                <c:pt idx="154">
                  <c:v>43636</c:v>
                </c:pt>
                <c:pt idx="155">
                  <c:v>43635</c:v>
                </c:pt>
                <c:pt idx="156">
                  <c:v>43634</c:v>
                </c:pt>
                <c:pt idx="157">
                  <c:v>43633</c:v>
                </c:pt>
                <c:pt idx="158">
                  <c:v>43630</c:v>
                </c:pt>
                <c:pt idx="159">
                  <c:v>43629</c:v>
                </c:pt>
                <c:pt idx="160">
                  <c:v>43628</c:v>
                </c:pt>
                <c:pt idx="161">
                  <c:v>43627</c:v>
                </c:pt>
                <c:pt idx="162">
                  <c:v>43626</c:v>
                </c:pt>
                <c:pt idx="163">
                  <c:v>43623</c:v>
                </c:pt>
                <c:pt idx="164">
                  <c:v>43622</c:v>
                </c:pt>
                <c:pt idx="165">
                  <c:v>43621</c:v>
                </c:pt>
                <c:pt idx="166">
                  <c:v>43620</c:v>
                </c:pt>
                <c:pt idx="167">
                  <c:v>43619</c:v>
                </c:pt>
                <c:pt idx="168">
                  <c:v>43616</c:v>
                </c:pt>
                <c:pt idx="169">
                  <c:v>43615</c:v>
                </c:pt>
                <c:pt idx="170">
                  <c:v>43614</c:v>
                </c:pt>
                <c:pt idx="171">
                  <c:v>43613</c:v>
                </c:pt>
                <c:pt idx="172">
                  <c:v>43612</c:v>
                </c:pt>
                <c:pt idx="173">
                  <c:v>43609</c:v>
                </c:pt>
                <c:pt idx="174">
                  <c:v>43608</c:v>
                </c:pt>
                <c:pt idx="175">
                  <c:v>43607</c:v>
                </c:pt>
                <c:pt idx="176">
                  <c:v>43606</c:v>
                </c:pt>
                <c:pt idx="177">
                  <c:v>43605</c:v>
                </c:pt>
                <c:pt idx="178">
                  <c:v>43602</c:v>
                </c:pt>
                <c:pt idx="179">
                  <c:v>43601</c:v>
                </c:pt>
                <c:pt idx="180">
                  <c:v>43600</c:v>
                </c:pt>
                <c:pt idx="181">
                  <c:v>43599</c:v>
                </c:pt>
                <c:pt idx="182">
                  <c:v>43598</c:v>
                </c:pt>
                <c:pt idx="183">
                  <c:v>43595</c:v>
                </c:pt>
                <c:pt idx="184">
                  <c:v>43594</c:v>
                </c:pt>
                <c:pt idx="185">
                  <c:v>43593</c:v>
                </c:pt>
                <c:pt idx="186">
                  <c:v>43592</c:v>
                </c:pt>
                <c:pt idx="187">
                  <c:v>43591</c:v>
                </c:pt>
                <c:pt idx="188">
                  <c:v>43588</c:v>
                </c:pt>
                <c:pt idx="189">
                  <c:v>43587</c:v>
                </c:pt>
                <c:pt idx="190">
                  <c:v>43586</c:v>
                </c:pt>
                <c:pt idx="191">
                  <c:v>43585</c:v>
                </c:pt>
                <c:pt idx="192">
                  <c:v>43584</c:v>
                </c:pt>
                <c:pt idx="193">
                  <c:v>43581</c:v>
                </c:pt>
                <c:pt idx="194">
                  <c:v>43580</c:v>
                </c:pt>
                <c:pt idx="195">
                  <c:v>43579</c:v>
                </c:pt>
                <c:pt idx="196">
                  <c:v>43578</c:v>
                </c:pt>
                <c:pt idx="197">
                  <c:v>43577</c:v>
                </c:pt>
                <c:pt idx="198">
                  <c:v>43573</c:v>
                </c:pt>
                <c:pt idx="199">
                  <c:v>43572</c:v>
                </c:pt>
                <c:pt idx="200">
                  <c:v>43571</c:v>
                </c:pt>
                <c:pt idx="201">
                  <c:v>43570</c:v>
                </c:pt>
                <c:pt idx="202">
                  <c:v>43567</c:v>
                </c:pt>
                <c:pt idx="203">
                  <c:v>43566</c:v>
                </c:pt>
                <c:pt idx="204">
                  <c:v>43565</c:v>
                </c:pt>
                <c:pt idx="205">
                  <c:v>43564</c:v>
                </c:pt>
                <c:pt idx="206">
                  <c:v>43563</c:v>
                </c:pt>
                <c:pt idx="207">
                  <c:v>43560</c:v>
                </c:pt>
                <c:pt idx="208">
                  <c:v>43559</c:v>
                </c:pt>
                <c:pt idx="209">
                  <c:v>43558</c:v>
                </c:pt>
                <c:pt idx="210">
                  <c:v>43557</c:v>
                </c:pt>
                <c:pt idx="211">
                  <c:v>43556</c:v>
                </c:pt>
                <c:pt idx="212">
                  <c:v>43553</c:v>
                </c:pt>
                <c:pt idx="213">
                  <c:v>43552</c:v>
                </c:pt>
                <c:pt idx="214">
                  <c:v>43551</c:v>
                </c:pt>
                <c:pt idx="215">
                  <c:v>43550</c:v>
                </c:pt>
                <c:pt idx="216">
                  <c:v>43549</c:v>
                </c:pt>
                <c:pt idx="217">
                  <c:v>43546</c:v>
                </c:pt>
                <c:pt idx="218">
                  <c:v>43545</c:v>
                </c:pt>
                <c:pt idx="219">
                  <c:v>43544</c:v>
                </c:pt>
                <c:pt idx="220">
                  <c:v>43543</c:v>
                </c:pt>
                <c:pt idx="221">
                  <c:v>43542</c:v>
                </c:pt>
                <c:pt idx="222">
                  <c:v>43539</c:v>
                </c:pt>
                <c:pt idx="223">
                  <c:v>43538</c:v>
                </c:pt>
                <c:pt idx="224">
                  <c:v>43537</c:v>
                </c:pt>
                <c:pt idx="225">
                  <c:v>43536</c:v>
                </c:pt>
                <c:pt idx="226">
                  <c:v>43535</c:v>
                </c:pt>
                <c:pt idx="227">
                  <c:v>43532</c:v>
                </c:pt>
                <c:pt idx="228">
                  <c:v>43531</c:v>
                </c:pt>
                <c:pt idx="229">
                  <c:v>43530</c:v>
                </c:pt>
                <c:pt idx="230">
                  <c:v>43529</c:v>
                </c:pt>
                <c:pt idx="231">
                  <c:v>43528</c:v>
                </c:pt>
                <c:pt idx="232">
                  <c:v>43525</c:v>
                </c:pt>
                <c:pt idx="233">
                  <c:v>43524</c:v>
                </c:pt>
                <c:pt idx="234">
                  <c:v>43523</c:v>
                </c:pt>
                <c:pt idx="235">
                  <c:v>43522</c:v>
                </c:pt>
                <c:pt idx="236">
                  <c:v>43521</c:v>
                </c:pt>
                <c:pt idx="237">
                  <c:v>43518</c:v>
                </c:pt>
                <c:pt idx="238">
                  <c:v>43517</c:v>
                </c:pt>
                <c:pt idx="239">
                  <c:v>43516</c:v>
                </c:pt>
                <c:pt idx="240">
                  <c:v>43515</c:v>
                </c:pt>
                <c:pt idx="241">
                  <c:v>43514</c:v>
                </c:pt>
                <c:pt idx="242">
                  <c:v>43511</c:v>
                </c:pt>
                <c:pt idx="243">
                  <c:v>43510</c:v>
                </c:pt>
                <c:pt idx="244">
                  <c:v>43509</c:v>
                </c:pt>
                <c:pt idx="245">
                  <c:v>43508</c:v>
                </c:pt>
                <c:pt idx="246">
                  <c:v>43507</c:v>
                </c:pt>
                <c:pt idx="247">
                  <c:v>43504</c:v>
                </c:pt>
                <c:pt idx="248">
                  <c:v>43503</c:v>
                </c:pt>
                <c:pt idx="249">
                  <c:v>43502</c:v>
                </c:pt>
                <c:pt idx="250">
                  <c:v>43501</c:v>
                </c:pt>
                <c:pt idx="251">
                  <c:v>43500</c:v>
                </c:pt>
                <c:pt idx="252">
                  <c:v>43497</c:v>
                </c:pt>
                <c:pt idx="253">
                  <c:v>43496</c:v>
                </c:pt>
                <c:pt idx="254">
                  <c:v>43495</c:v>
                </c:pt>
                <c:pt idx="255">
                  <c:v>43494</c:v>
                </c:pt>
                <c:pt idx="256">
                  <c:v>43493</c:v>
                </c:pt>
                <c:pt idx="257">
                  <c:v>43490</c:v>
                </c:pt>
              </c:numCache>
            </c:numRef>
          </c:cat>
          <c:val>
            <c:numRef>
              <c:f>'Chart 4'!$E$8:$E$265</c:f>
              <c:numCache>
                <c:formatCode>General</c:formatCode>
                <c:ptCount val="258"/>
                <c:pt idx="0">
                  <c:v>60.69</c:v>
                </c:pt>
                <c:pt idx="1">
                  <c:v>62.04</c:v>
                </c:pt>
                <c:pt idx="2">
                  <c:v>63.21</c:v>
                </c:pt>
                <c:pt idx="3">
                  <c:v>64.59</c:v>
                </c:pt>
                <c:pt idx="4">
                  <c:v>65.2</c:v>
                </c:pt>
                <c:pt idx="5">
                  <c:v>64.849999999999994</c:v>
                </c:pt>
                <c:pt idx="6">
                  <c:v>64.62</c:v>
                </c:pt>
                <c:pt idx="7">
                  <c:v>64</c:v>
                </c:pt>
                <c:pt idx="8">
                  <c:v>64.489999999999995</c:v>
                </c:pt>
                <c:pt idx="9">
                  <c:v>64.2</c:v>
                </c:pt>
                <c:pt idx="10">
                  <c:v>64.98</c:v>
                </c:pt>
                <c:pt idx="11">
                  <c:v>65.37</c:v>
                </c:pt>
                <c:pt idx="12">
                  <c:v>65.44</c:v>
                </c:pt>
                <c:pt idx="13">
                  <c:v>68.27</c:v>
                </c:pt>
                <c:pt idx="14">
                  <c:v>68.91</c:v>
                </c:pt>
                <c:pt idx="15">
                  <c:v>68.599999999999994</c:v>
                </c:pt>
                <c:pt idx="16">
                  <c:v>66.25</c:v>
                </c:pt>
                <c:pt idx="17">
                  <c:v>66</c:v>
                </c:pt>
                <c:pt idx="18">
                  <c:v>68.44</c:v>
                </c:pt>
                <c:pt idx="19">
                  <c:v>68.16</c:v>
                </c:pt>
                <c:pt idx="20">
                  <c:v>67.92</c:v>
                </c:pt>
                <c:pt idx="21">
                  <c:v>67.2</c:v>
                </c:pt>
                <c:pt idx="22">
                  <c:v>66.39</c:v>
                </c:pt>
                <c:pt idx="23">
                  <c:v>66.14</c:v>
                </c:pt>
                <c:pt idx="24">
                  <c:v>66.540000000000006</c:v>
                </c:pt>
                <c:pt idx="25">
                  <c:v>66.17</c:v>
                </c:pt>
                <c:pt idx="26">
                  <c:v>66.099999999999994</c:v>
                </c:pt>
                <c:pt idx="27">
                  <c:v>65.34</c:v>
                </c:pt>
                <c:pt idx="28">
                  <c:v>65.22</c:v>
                </c:pt>
                <c:pt idx="29">
                  <c:v>64.2</c:v>
                </c:pt>
                <c:pt idx="30">
                  <c:v>63.72</c:v>
                </c:pt>
                <c:pt idx="31">
                  <c:v>64.34</c:v>
                </c:pt>
                <c:pt idx="32">
                  <c:v>64.25</c:v>
                </c:pt>
                <c:pt idx="33">
                  <c:v>64.39</c:v>
                </c:pt>
                <c:pt idx="34">
                  <c:v>63.39</c:v>
                </c:pt>
                <c:pt idx="35">
                  <c:v>63</c:v>
                </c:pt>
                <c:pt idx="36">
                  <c:v>60.82</c:v>
                </c:pt>
                <c:pt idx="37">
                  <c:v>60.92</c:v>
                </c:pt>
                <c:pt idx="38">
                  <c:v>62.43</c:v>
                </c:pt>
                <c:pt idx="39">
                  <c:v>63.87</c:v>
                </c:pt>
                <c:pt idx="40">
                  <c:v>64.06</c:v>
                </c:pt>
                <c:pt idx="41">
                  <c:v>64.27</c:v>
                </c:pt>
                <c:pt idx="42">
                  <c:v>63.65</c:v>
                </c:pt>
                <c:pt idx="43">
                  <c:v>63.39</c:v>
                </c:pt>
                <c:pt idx="44">
                  <c:v>63.97</c:v>
                </c:pt>
                <c:pt idx="45">
                  <c:v>62.4</c:v>
                </c:pt>
                <c:pt idx="46">
                  <c:v>60.91</c:v>
                </c:pt>
                <c:pt idx="47">
                  <c:v>62.44</c:v>
                </c:pt>
                <c:pt idx="48">
                  <c:v>63.3</c:v>
                </c:pt>
                <c:pt idx="49">
                  <c:v>62.28</c:v>
                </c:pt>
                <c:pt idx="50">
                  <c:v>62.37</c:v>
                </c:pt>
                <c:pt idx="51">
                  <c:v>62.06</c:v>
                </c:pt>
                <c:pt idx="52">
                  <c:v>62.18</c:v>
                </c:pt>
                <c:pt idx="53">
                  <c:v>62.51</c:v>
                </c:pt>
                <c:pt idx="54">
                  <c:v>62.29</c:v>
                </c:pt>
                <c:pt idx="55">
                  <c:v>61.74</c:v>
                </c:pt>
                <c:pt idx="56">
                  <c:v>62.96</c:v>
                </c:pt>
                <c:pt idx="57">
                  <c:v>62.13</c:v>
                </c:pt>
                <c:pt idx="58">
                  <c:v>61.69</c:v>
                </c:pt>
                <c:pt idx="59">
                  <c:v>60.23</c:v>
                </c:pt>
                <c:pt idx="60">
                  <c:v>60.61</c:v>
                </c:pt>
                <c:pt idx="61">
                  <c:v>61.59</c:v>
                </c:pt>
                <c:pt idx="62">
                  <c:v>61.57</c:v>
                </c:pt>
                <c:pt idx="63">
                  <c:v>62.02</c:v>
                </c:pt>
                <c:pt idx="64">
                  <c:v>61.67</c:v>
                </c:pt>
                <c:pt idx="65">
                  <c:v>61.17</c:v>
                </c:pt>
                <c:pt idx="66">
                  <c:v>59.7</c:v>
                </c:pt>
                <c:pt idx="67">
                  <c:v>58.96</c:v>
                </c:pt>
                <c:pt idx="68">
                  <c:v>59.42</c:v>
                </c:pt>
                <c:pt idx="69">
                  <c:v>59.91</c:v>
                </c:pt>
                <c:pt idx="70">
                  <c:v>59.42</c:v>
                </c:pt>
                <c:pt idx="71">
                  <c:v>58.74</c:v>
                </c:pt>
                <c:pt idx="72">
                  <c:v>59.35</c:v>
                </c:pt>
                <c:pt idx="73">
                  <c:v>60.51</c:v>
                </c:pt>
                <c:pt idx="74">
                  <c:v>59.1</c:v>
                </c:pt>
                <c:pt idx="75">
                  <c:v>58.32</c:v>
                </c:pt>
                <c:pt idx="76">
                  <c:v>58.24</c:v>
                </c:pt>
                <c:pt idx="77">
                  <c:v>58.35</c:v>
                </c:pt>
                <c:pt idx="78">
                  <c:v>58.37</c:v>
                </c:pt>
                <c:pt idx="79">
                  <c:v>57.71</c:v>
                </c:pt>
                <c:pt idx="80">
                  <c:v>57.69</c:v>
                </c:pt>
                <c:pt idx="81">
                  <c:v>58.89</c:v>
                </c:pt>
                <c:pt idx="82">
                  <c:v>60.78</c:v>
                </c:pt>
                <c:pt idx="83">
                  <c:v>61.91</c:v>
                </c:pt>
                <c:pt idx="84">
                  <c:v>62.74</c:v>
                </c:pt>
                <c:pt idx="85">
                  <c:v>62.39</c:v>
                </c:pt>
                <c:pt idx="86">
                  <c:v>63.1</c:v>
                </c:pt>
                <c:pt idx="87">
                  <c:v>64.77</c:v>
                </c:pt>
                <c:pt idx="88">
                  <c:v>64.28</c:v>
                </c:pt>
                <c:pt idx="89">
                  <c:v>64.400000000000006</c:v>
                </c:pt>
                <c:pt idx="90">
                  <c:v>63.6</c:v>
                </c:pt>
                <c:pt idx="91">
                  <c:v>64.55</c:v>
                </c:pt>
                <c:pt idx="92">
                  <c:v>69.02</c:v>
                </c:pt>
                <c:pt idx="93">
                  <c:v>60.22</c:v>
                </c:pt>
                <c:pt idx="94">
                  <c:v>60.38</c:v>
                </c:pt>
                <c:pt idx="95">
                  <c:v>60.81</c:v>
                </c:pt>
                <c:pt idx="96">
                  <c:v>62.38</c:v>
                </c:pt>
                <c:pt idx="97">
                  <c:v>62.59</c:v>
                </c:pt>
                <c:pt idx="98">
                  <c:v>61.54</c:v>
                </c:pt>
                <c:pt idx="99">
                  <c:v>60.95</c:v>
                </c:pt>
                <c:pt idx="100">
                  <c:v>60.7</c:v>
                </c:pt>
                <c:pt idx="101">
                  <c:v>58.26</c:v>
                </c:pt>
                <c:pt idx="102">
                  <c:v>58.66</c:v>
                </c:pt>
                <c:pt idx="103">
                  <c:v>60.43</c:v>
                </c:pt>
                <c:pt idx="104">
                  <c:v>61.08</c:v>
                </c:pt>
                <c:pt idx="105">
                  <c:v>60.49</c:v>
                </c:pt>
                <c:pt idx="106">
                  <c:v>59.51</c:v>
                </c:pt>
                <c:pt idx="107">
                  <c:v>58.7</c:v>
                </c:pt>
                <c:pt idx="108">
                  <c:v>59.34</c:v>
                </c:pt>
                <c:pt idx="109">
                  <c:v>59.92</c:v>
                </c:pt>
                <c:pt idx="110">
                  <c:v>60.3</c:v>
                </c:pt>
                <c:pt idx="111">
                  <c:v>60.03</c:v>
                </c:pt>
                <c:pt idx="112">
                  <c:v>59.74</c:v>
                </c:pt>
                <c:pt idx="113">
                  <c:v>58.64</c:v>
                </c:pt>
                <c:pt idx="114">
                  <c:v>58.23</c:v>
                </c:pt>
                <c:pt idx="115">
                  <c:v>59.48</c:v>
                </c:pt>
                <c:pt idx="116">
                  <c:v>61.3</c:v>
                </c:pt>
                <c:pt idx="117">
                  <c:v>58.57</c:v>
                </c:pt>
                <c:pt idx="118">
                  <c:v>58.53</c:v>
                </c:pt>
                <c:pt idx="119">
                  <c:v>57.38</c:v>
                </c:pt>
                <c:pt idx="120">
                  <c:v>56.23</c:v>
                </c:pt>
                <c:pt idx="121">
                  <c:v>58.94</c:v>
                </c:pt>
                <c:pt idx="122">
                  <c:v>59.81</c:v>
                </c:pt>
                <c:pt idx="123">
                  <c:v>61.89</c:v>
                </c:pt>
                <c:pt idx="124">
                  <c:v>60.5</c:v>
                </c:pt>
                <c:pt idx="125">
                  <c:v>65.17</c:v>
                </c:pt>
                <c:pt idx="126">
                  <c:v>64.72</c:v>
                </c:pt>
                <c:pt idx="127">
                  <c:v>63.71</c:v>
                </c:pt>
                <c:pt idx="128">
                  <c:v>63.46</c:v>
                </c:pt>
                <c:pt idx="129">
                  <c:v>63.39</c:v>
                </c:pt>
                <c:pt idx="130">
                  <c:v>63.18</c:v>
                </c:pt>
                <c:pt idx="131">
                  <c:v>63.83</c:v>
                </c:pt>
                <c:pt idx="132">
                  <c:v>63.26</c:v>
                </c:pt>
                <c:pt idx="133">
                  <c:v>62.47</c:v>
                </c:pt>
                <c:pt idx="134">
                  <c:v>61.93</c:v>
                </c:pt>
                <c:pt idx="135">
                  <c:v>63.66</c:v>
                </c:pt>
                <c:pt idx="136">
                  <c:v>64.349999999999994</c:v>
                </c:pt>
                <c:pt idx="137">
                  <c:v>66.48</c:v>
                </c:pt>
                <c:pt idx="138">
                  <c:v>66.72</c:v>
                </c:pt>
                <c:pt idx="139">
                  <c:v>66.52</c:v>
                </c:pt>
                <c:pt idx="140">
                  <c:v>67.010000000000005</c:v>
                </c:pt>
                <c:pt idx="141">
                  <c:v>64.16</c:v>
                </c:pt>
                <c:pt idx="142">
                  <c:v>64.11</c:v>
                </c:pt>
                <c:pt idx="143">
                  <c:v>64.23</c:v>
                </c:pt>
                <c:pt idx="144">
                  <c:v>63.3</c:v>
                </c:pt>
                <c:pt idx="145">
                  <c:v>63.82</c:v>
                </c:pt>
                <c:pt idx="146">
                  <c:v>62.4</c:v>
                </c:pt>
                <c:pt idx="147">
                  <c:v>65.06</c:v>
                </c:pt>
                <c:pt idx="148">
                  <c:v>66.55</c:v>
                </c:pt>
                <c:pt idx="149">
                  <c:v>66.55</c:v>
                </c:pt>
                <c:pt idx="150">
                  <c:v>66.489999999999995</c:v>
                </c:pt>
                <c:pt idx="151">
                  <c:v>65.05</c:v>
                </c:pt>
                <c:pt idx="152">
                  <c:v>64.86</c:v>
                </c:pt>
                <c:pt idx="153">
                  <c:v>65.2</c:v>
                </c:pt>
                <c:pt idx="154">
                  <c:v>64.45</c:v>
                </c:pt>
                <c:pt idx="155">
                  <c:v>61.82</c:v>
                </c:pt>
                <c:pt idx="156">
                  <c:v>62.14</c:v>
                </c:pt>
                <c:pt idx="157">
                  <c:v>60.94</c:v>
                </c:pt>
                <c:pt idx="158">
                  <c:v>62.01</c:v>
                </c:pt>
                <c:pt idx="159">
                  <c:v>61.31</c:v>
                </c:pt>
                <c:pt idx="160">
                  <c:v>59.97</c:v>
                </c:pt>
                <c:pt idx="161">
                  <c:v>62.29</c:v>
                </c:pt>
                <c:pt idx="162">
                  <c:v>62.29</c:v>
                </c:pt>
                <c:pt idx="163">
                  <c:v>63.29</c:v>
                </c:pt>
                <c:pt idx="164">
                  <c:v>61.67</c:v>
                </c:pt>
                <c:pt idx="165">
                  <c:v>60.63</c:v>
                </c:pt>
                <c:pt idx="166">
                  <c:v>61.97</c:v>
                </c:pt>
                <c:pt idx="167">
                  <c:v>61.28</c:v>
                </c:pt>
                <c:pt idx="168">
                  <c:v>64.489999999999995</c:v>
                </c:pt>
                <c:pt idx="169">
                  <c:v>66.87</c:v>
                </c:pt>
                <c:pt idx="170">
                  <c:v>69.45</c:v>
                </c:pt>
                <c:pt idx="171">
                  <c:v>70.11</c:v>
                </c:pt>
                <c:pt idx="172">
                  <c:v>70.11</c:v>
                </c:pt>
                <c:pt idx="173">
                  <c:v>68.69</c:v>
                </c:pt>
                <c:pt idx="174">
                  <c:v>67.760000000000005</c:v>
                </c:pt>
                <c:pt idx="175">
                  <c:v>70.989999999999995</c:v>
                </c:pt>
                <c:pt idx="176">
                  <c:v>72.180000000000007</c:v>
                </c:pt>
                <c:pt idx="177">
                  <c:v>71.97</c:v>
                </c:pt>
                <c:pt idx="178">
                  <c:v>72.209999999999994</c:v>
                </c:pt>
                <c:pt idx="179">
                  <c:v>72.62</c:v>
                </c:pt>
                <c:pt idx="180">
                  <c:v>71.77</c:v>
                </c:pt>
                <c:pt idx="181">
                  <c:v>71.239999999999995</c:v>
                </c:pt>
                <c:pt idx="182">
                  <c:v>70.23</c:v>
                </c:pt>
                <c:pt idx="183">
                  <c:v>70.62</c:v>
                </c:pt>
                <c:pt idx="184">
                  <c:v>70.39</c:v>
                </c:pt>
                <c:pt idx="185">
                  <c:v>70.37</c:v>
                </c:pt>
                <c:pt idx="186">
                  <c:v>69.88</c:v>
                </c:pt>
                <c:pt idx="187">
                  <c:v>71.239999999999995</c:v>
                </c:pt>
                <c:pt idx="188">
                  <c:v>70.849999999999994</c:v>
                </c:pt>
                <c:pt idx="189">
                  <c:v>70.75</c:v>
                </c:pt>
                <c:pt idx="190">
                  <c:v>72.180000000000007</c:v>
                </c:pt>
                <c:pt idx="191">
                  <c:v>72.8</c:v>
                </c:pt>
                <c:pt idx="192">
                  <c:v>72.040000000000006</c:v>
                </c:pt>
                <c:pt idx="193">
                  <c:v>72.150000000000006</c:v>
                </c:pt>
                <c:pt idx="194">
                  <c:v>74.349999999999994</c:v>
                </c:pt>
                <c:pt idx="195">
                  <c:v>74.569999999999993</c:v>
                </c:pt>
                <c:pt idx="196">
                  <c:v>74.510000000000005</c:v>
                </c:pt>
                <c:pt idx="197">
                  <c:v>74.040000000000006</c:v>
                </c:pt>
                <c:pt idx="198">
                  <c:v>71.97</c:v>
                </c:pt>
                <c:pt idx="199">
                  <c:v>71.62</c:v>
                </c:pt>
                <c:pt idx="200">
                  <c:v>71.72</c:v>
                </c:pt>
                <c:pt idx="201">
                  <c:v>71.180000000000007</c:v>
                </c:pt>
                <c:pt idx="202">
                  <c:v>71.55</c:v>
                </c:pt>
                <c:pt idx="203">
                  <c:v>70.83</c:v>
                </c:pt>
                <c:pt idx="204">
                  <c:v>71.73</c:v>
                </c:pt>
                <c:pt idx="205">
                  <c:v>70.61</c:v>
                </c:pt>
                <c:pt idx="206">
                  <c:v>71.099999999999994</c:v>
                </c:pt>
                <c:pt idx="207">
                  <c:v>70.34</c:v>
                </c:pt>
                <c:pt idx="208">
                  <c:v>69.400000000000006</c:v>
                </c:pt>
                <c:pt idx="209">
                  <c:v>69.31</c:v>
                </c:pt>
                <c:pt idx="210">
                  <c:v>69.37</c:v>
                </c:pt>
                <c:pt idx="211">
                  <c:v>69.010000000000005</c:v>
                </c:pt>
                <c:pt idx="212">
                  <c:v>68.39</c:v>
                </c:pt>
                <c:pt idx="213">
                  <c:v>67.819999999999993</c:v>
                </c:pt>
                <c:pt idx="214">
                  <c:v>67.83</c:v>
                </c:pt>
                <c:pt idx="215">
                  <c:v>67.97</c:v>
                </c:pt>
                <c:pt idx="216">
                  <c:v>67.209999999999994</c:v>
                </c:pt>
                <c:pt idx="217">
                  <c:v>67.03</c:v>
                </c:pt>
                <c:pt idx="218">
                  <c:v>67.86</c:v>
                </c:pt>
                <c:pt idx="219">
                  <c:v>68.5</c:v>
                </c:pt>
                <c:pt idx="220">
                  <c:v>67.61</c:v>
                </c:pt>
                <c:pt idx="221">
                  <c:v>67.540000000000006</c:v>
                </c:pt>
                <c:pt idx="222">
                  <c:v>67.16</c:v>
                </c:pt>
                <c:pt idx="223">
                  <c:v>67.23</c:v>
                </c:pt>
                <c:pt idx="224">
                  <c:v>67.55</c:v>
                </c:pt>
                <c:pt idx="225">
                  <c:v>66.67</c:v>
                </c:pt>
                <c:pt idx="226">
                  <c:v>66.58</c:v>
                </c:pt>
                <c:pt idx="227">
                  <c:v>65.739999999999995</c:v>
                </c:pt>
                <c:pt idx="228">
                  <c:v>66.3</c:v>
                </c:pt>
                <c:pt idx="229">
                  <c:v>65.989999999999995</c:v>
                </c:pt>
                <c:pt idx="230">
                  <c:v>65.86</c:v>
                </c:pt>
                <c:pt idx="231">
                  <c:v>65.67</c:v>
                </c:pt>
                <c:pt idx="232">
                  <c:v>65.069999999999993</c:v>
                </c:pt>
                <c:pt idx="233">
                  <c:v>66.03</c:v>
                </c:pt>
                <c:pt idx="234">
                  <c:v>66.39</c:v>
                </c:pt>
                <c:pt idx="235">
                  <c:v>65.209999999999994</c:v>
                </c:pt>
                <c:pt idx="236">
                  <c:v>64.760000000000005</c:v>
                </c:pt>
                <c:pt idx="237">
                  <c:v>67.12</c:v>
                </c:pt>
                <c:pt idx="238">
                  <c:v>67.069999999999993</c:v>
                </c:pt>
                <c:pt idx="239">
                  <c:v>67.08</c:v>
                </c:pt>
                <c:pt idx="240">
                  <c:v>66.45</c:v>
                </c:pt>
                <c:pt idx="241">
                  <c:v>66.5</c:v>
                </c:pt>
                <c:pt idx="242">
                  <c:v>66.25</c:v>
                </c:pt>
                <c:pt idx="243">
                  <c:v>64.569999999999993</c:v>
                </c:pt>
                <c:pt idx="244">
                  <c:v>63.61</c:v>
                </c:pt>
                <c:pt idx="245">
                  <c:v>62.42</c:v>
                </c:pt>
                <c:pt idx="246">
                  <c:v>61.51</c:v>
                </c:pt>
                <c:pt idx="247">
                  <c:v>62.1</c:v>
                </c:pt>
                <c:pt idx="248">
                  <c:v>61.63</c:v>
                </c:pt>
                <c:pt idx="249">
                  <c:v>62.69</c:v>
                </c:pt>
                <c:pt idx="250">
                  <c:v>61.98</c:v>
                </c:pt>
                <c:pt idx="251">
                  <c:v>62.51</c:v>
                </c:pt>
                <c:pt idx="252">
                  <c:v>62.75</c:v>
                </c:pt>
                <c:pt idx="253">
                  <c:v>61.89</c:v>
                </c:pt>
                <c:pt idx="254">
                  <c:v>61.65</c:v>
                </c:pt>
                <c:pt idx="255">
                  <c:v>61.32</c:v>
                </c:pt>
                <c:pt idx="256">
                  <c:v>59.93</c:v>
                </c:pt>
                <c:pt idx="257">
                  <c:v>61.64</c:v>
                </c:pt>
              </c:numCache>
            </c:numRef>
          </c:val>
          <c:smooth val="0"/>
          <c:extLst>
            <c:ext xmlns:c16="http://schemas.microsoft.com/office/drawing/2014/chart" uri="{C3380CC4-5D6E-409C-BE32-E72D297353CC}">
              <c16:uniqueId val="{00000001-F9E1-4C41-BF34-09B2D8E1FF72}"/>
            </c:ext>
          </c:extLst>
        </c:ser>
        <c:dLbls>
          <c:showLegendKey val="0"/>
          <c:showVal val="0"/>
          <c:showCatName val="0"/>
          <c:showSerName val="0"/>
          <c:showPercent val="0"/>
          <c:showBubbleSize val="0"/>
        </c:dLbls>
        <c:smooth val="0"/>
        <c:axId val="581086456"/>
        <c:axId val="592559288"/>
      </c:lineChart>
      <c:dateAx>
        <c:axId val="581086456"/>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559288"/>
        <c:crosses val="autoZero"/>
        <c:auto val="1"/>
        <c:lblOffset val="100"/>
        <c:baseTimeUnit val="days"/>
      </c:dateAx>
      <c:valAx>
        <c:axId val="592559288"/>
        <c:scaling>
          <c:orientation val="minMax"/>
          <c:min val="4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086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Chart 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 5'!$D$5:$D$7</c:f>
              <c:strCache>
                <c:ptCount val="3"/>
                <c:pt idx="0">
                  <c:v>%WBS 1!-ICE</c:v>
                </c:pt>
                <c:pt idx="1">
                  <c:v>Last</c:v>
                </c:pt>
                <c:pt idx="2">
                  <c:v>LIGHT CRUDE OIL-WTI</c:v>
                </c:pt>
              </c:strCache>
            </c:strRef>
          </c:tx>
          <c:spPr>
            <a:ln w="28575" cap="rnd">
              <a:solidFill>
                <a:schemeClr val="accent1"/>
              </a:solidFill>
              <a:round/>
            </a:ln>
            <a:effectLst/>
          </c:spPr>
          <c:marker>
            <c:symbol val="none"/>
          </c:marker>
          <c:cat>
            <c:numRef>
              <c:f>'Chart 5'!$C$8:$C$265</c:f>
              <c:numCache>
                <c:formatCode>mm/dd/yyyy</c:formatCode>
                <c:ptCount val="258"/>
                <c:pt idx="0">
                  <c:v>43854</c:v>
                </c:pt>
                <c:pt idx="1">
                  <c:v>43853</c:v>
                </c:pt>
                <c:pt idx="2">
                  <c:v>43852</c:v>
                </c:pt>
                <c:pt idx="3">
                  <c:v>43851</c:v>
                </c:pt>
                <c:pt idx="4">
                  <c:v>43850</c:v>
                </c:pt>
                <c:pt idx="5">
                  <c:v>43847</c:v>
                </c:pt>
                <c:pt idx="6">
                  <c:v>43846</c:v>
                </c:pt>
                <c:pt idx="7">
                  <c:v>43845</c:v>
                </c:pt>
                <c:pt idx="8">
                  <c:v>43844</c:v>
                </c:pt>
                <c:pt idx="9">
                  <c:v>43843</c:v>
                </c:pt>
                <c:pt idx="10">
                  <c:v>43840</c:v>
                </c:pt>
                <c:pt idx="11">
                  <c:v>43839</c:v>
                </c:pt>
                <c:pt idx="12">
                  <c:v>43838</c:v>
                </c:pt>
                <c:pt idx="13">
                  <c:v>43837</c:v>
                </c:pt>
                <c:pt idx="14">
                  <c:v>43836</c:v>
                </c:pt>
                <c:pt idx="15">
                  <c:v>43833</c:v>
                </c:pt>
                <c:pt idx="16">
                  <c:v>43832</c:v>
                </c:pt>
                <c:pt idx="17">
                  <c:v>43830</c:v>
                </c:pt>
                <c:pt idx="18">
                  <c:v>43829</c:v>
                </c:pt>
                <c:pt idx="19">
                  <c:v>43826</c:v>
                </c:pt>
                <c:pt idx="20">
                  <c:v>43825</c:v>
                </c:pt>
                <c:pt idx="21">
                  <c:v>43823</c:v>
                </c:pt>
                <c:pt idx="22">
                  <c:v>43822</c:v>
                </c:pt>
                <c:pt idx="23">
                  <c:v>43819</c:v>
                </c:pt>
                <c:pt idx="24">
                  <c:v>43818</c:v>
                </c:pt>
                <c:pt idx="25">
                  <c:v>43817</c:v>
                </c:pt>
                <c:pt idx="26">
                  <c:v>43816</c:v>
                </c:pt>
                <c:pt idx="27">
                  <c:v>43815</c:v>
                </c:pt>
                <c:pt idx="28">
                  <c:v>43812</c:v>
                </c:pt>
                <c:pt idx="29">
                  <c:v>43811</c:v>
                </c:pt>
                <c:pt idx="30">
                  <c:v>43810</c:v>
                </c:pt>
                <c:pt idx="31">
                  <c:v>43809</c:v>
                </c:pt>
                <c:pt idx="32">
                  <c:v>43808</c:v>
                </c:pt>
                <c:pt idx="33">
                  <c:v>43805</c:v>
                </c:pt>
                <c:pt idx="34">
                  <c:v>43804</c:v>
                </c:pt>
                <c:pt idx="35">
                  <c:v>43803</c:v>
                </c:pt>
                <c:pt idx="36">
                  <c:v>43802</c:v>
                </c:pt>
                <c:pt idx="37">
                  <c:v>43801</c:v>
                </c:pt>
                <c:pt idx="38">
                  <c:v>43798</c:v>
                </c:pt>
                <c:pt idx="39">
                  <c:v>43797</c:v>
                </c:pt>
                <c:pt idx="40">
                  <c:v>43796</c:v>
                </c:pt>
                <c:pt idx="41">
                  <c:v>43795</c:v>
                </c:pt>
                <c:pt idx="42">
                  <c:v>43794</c:v>
                </c:pt>
                <c:pt idx="43">
                  <c:v>43791</c:v>
                </c:pt>
                <c:pt idx="44">
                  <c:v>43790</c:v>
                </c:pt>
                <c:pt idx="45">
                  <c:v>43789</c:v>
                </c:pt>
                <c:pt idx="46">
                  <c:v>43788</c:v>
                </c:pt>
                <c:pt idx="47">
                  <c:v>43787</c:v>
                </c:pt>
                <c:pt idx="48">
                  <c:v>43784</c:v>
                </c:pt>
                <c:pt idx="49">
                  <c:v>43783</c:v>
                </c:pt>
                <c:pt idx="50">
                  <c:v>43782</c:v>
                </c:pt>
                <c:pt idx="51">
                  <c:v>43781</c:v>
                </c:pt>
                <c:pt idx="52">
                  <c:v>43780</c:v>
                </c:pt>
                <c:pt idx="53">
                  <c:v>43777</c:v>
                </c:pt>
                <c:pt idx="54">
                  <c:v>43776</c:v>
                </c:pt>
                <c:pt idx="55">
                  <c:v>43775</c:v>
                </c:pt>
                <c:pt idx="56">
                  <c:v>43774</c:v>
                </c:pt>
                <c:pt idx="57">
                  <c:v>43773</c:v>
                </c:pt>
                <c:pt idx="58">
                  <c:v>43770</c:v>
                </c:pt>
                <c:pt idx="59">
                  <c:v>43769</c:v>
                </c:pt>
                <c:pt idx="60">
                  <c:v>43768</c:v>
                </c:pt>
                <c:pt idx="61">
                  <c:v>43767</c:v>
                </c:pt>
                <c:pt idx="62">
                  <c:v>43766</c:v>
                </c:pt>
                <c:pt idx="63">
                  <c:v>43763</c:v>
                </c:pt>
                <c:pt idx="64">
                  <c:v>43762</c:v>
                </c:pt>
                <c:pt idx="65">
                  <c:v>43761</c:v>
                </c:pt>
                <c:pt idx="66">
                  <c:v>43760</c:v>
                </c:pt>
                <c:pt idx="67">
                  <c:v>43759</c:v>
                </c:pt>
                <c:pt idx="68">
                  <c:v>43756</c:v>
                </c:pt>
                <c:pt idx="69">
                  <c:v>43755</c:v>
                </c:pt>
                <c:pt idx="70">
                  <c:v>43754</c:v>
                </c:pt>
                <c:pt idx="71">
                  <c:v>43753</c:v>
                </c:pt>
                <c:pt idx="72">
                  <c:v>43752</c:v>
                </c:pt>
                <c:pt idx="73">
                  <c:v>43749</c:v>
                </c:pt>
                <c:pt idx="74">
                  <c:v>43748</c:v>
                </c:pt>
                <c:pt idx="75">
                  <c:v>43747</c:v>
                </c:pt>
                <c:pt idx="76">
                  <c:v>43746</c:v>
                </c:pt>
                <c:pt idx="77">
                  <c:v>43745</c:v>
                </c:pt>
                <c:pt idx="78">
                  <c:v>43742</c:v>
                </c:pt>
                <c:pt idx="79">
                  <c:v>43741</c:v>
                </c:pt>
                <c:pt idx="80">
                  <c:v>43740</c:v>
                </c:pt>
                <c:pt idx="81">
                  <c:v>43739</c:v>
                </c:pt>
                <c:pt idx="82">
                  <c:v>43738</c:v>
                </c:pt>
                <c:pt idx="83">
                  <c:v>43735</c:v>
                </c:pt>
                <c:pt idx="84">
                  <c:v>43734</c:v>
                </c:pt>
                <c:pt idx="85">
                  <c:v>43733</c:v>
                </c:pt>
                <c:pt idx="86">
                  <c:v>43732</c:v>
                </c:pt>
                <c:pt idx="87">
                  <c:v>43731</c:v>
                </c:pt>
                <c:pt idx="88">
                  <c:v>43728</c:v>
                </c:pt>
                <c:pt idx="89">
                  <c:v>43727</c:v>
                </c:pt>
                <c:pt idx="90">
                  <c:v>43726</c:v>
                </c:pt>
                <c:pt idx="91">
                  <c:v>43725</c:v>
                </c:pt>
                <c:pt idx="92">
                  <c:v>43724</c:v>
                </c:pt>
                <c:pt idx="93">
                  <c:v>43721</c:v>
                </c:pt>
                <c:pt idx="94">
                  <c:v>43720</c:v>
                </c:pt>
                <c:pt idx="95">
                  <c:v>43719</c:v>
                </c:pt>
                <c:pt idx="96">
                  <c:v>43718</c:v>
                </c:pt>
                <c:pt idx="97">
                  <c:v>43717</c:v>
                </c:pt>
                <c:pt idx="98">
                  <c:v>43714</c:v>
                </c:pt>
                <c:pt idx="99">
                  <c:v>43713</c:v>
                </c:pt>
                <c:pt idx="100">
                  <c:v>43712</c:v>
                </c:pt>
                <c:pt idx="101">
                  <c:v>43711</c:v>
                </c:pt>
                <c:pt idx="102">
                  <c:v>43710</c:v>
                </c:pt>
                <c:pt idx="103">
                  <c:v>43707</c:v>
                </c:pt>
                <c:pt idx="104">
                  <c:v>43706</c:v>
                </c:pt>
                <c:pt idx="105">
                  <c:v>43705</c:v>
                </c:pt>
                <c:pt idx="106">
                  <c:v>43704</c:v>
                </c:pt>
                <c:pt idx="107">
                  <c:v>43703</c:v>
                </c:pt>
                <c:pt idx="108">
                  <c:v>43700</c:v>
                </c:pt>
                <c:pt idx="109">
                  <c:v>43699</c:v>
                </c:pt>
                <c:pt idx="110">
                  <c:v>43698</c:v>
                </c:pt>
                <c:pt idx="111">
                  <c:v>43697</c:v>
                </c:pt>
                <c:pt idx="112">
                  <c:v>43696</c:v>
                </c:pt>
                <c:pt idx="113">
                  <c:v>43693</c:v>
                </c:pt>
                <c:pt idx="114">
                  <c:v>43692</c:v>
                </c:pt>
                <c:pt idx="115">
                  <c:v>43691</c:v>
                </c:pt>
                <c:pt idx="116">
                  <c:v>43690</c:v>
                </c:pt>
                <c:pt idx="117">
                  <c:v>43689</c:v>
                </c:pt>
                <c:pt idx="118">
                  <c:v>43686</c:v>
                </c:pt>
                <c:pt idx="119">
                  <c:v>43685</c:v>
                </c:pt>
                <c:pt idx="120">
                  <c:v>43684</c:v>
                </c:pt>
                <c:pt idx="121">
                  <c:v>43683</c:v>
                </c:pt>
                <c:pt idx="122">
                  <c:v>43682</c:v>
                </c:pt>
                <c:pt idx="123">
                  <c:v>43679</c:v>
                </c:pt>
                <c:pt idx="124">
                  <c:v>43678</c:v>
                </c:pt>
                <c:pt idx="125">
                  <c:v>43677</c:v>
                </c:pt>
                <c:pt idx="126">
                  <c:v>43676</c:v>
                </c:pt>
                <c:pt idx="127">
                  <c:v>43675</c:v>
                </c:pt>
                <c:pt idx="128">
                  <c:v>43672</c:v>
                </c:pt>
                <c:pt idx="129">
                  <c:v>43671</c:v>
                </c:pt>
                <c:pt idx="130">
                  <c:v>43670</c:v>
                </c:pt>
                <c:pt idx="131">
                  <c:v>43669</c:v>
                </c:pt>
                <c:pt idx="132">
                  <c:v>43668</c:v>
                </c:pt>
                <c:pt idx="133">
                  <c:v>43665</c:v>
                </c:pt>
                <c:pt idx="134">
                  <c:v>43664</c:v>
                </c:pt>
                <c:pt idx="135">
                  <c:v>43663</c:v>
                </c:pt>
                <c:pt idx="136">
                  <c:v>43662</c:v>
                </c:pt>
                <c:pt idx="137">
                  <c:v>43661</c:v>
                </c:pt>
                <c:pt idx="138">
                  <c:v>43658</c:v>
                </c:pt>
                <c:pt idx="139">
                  <c:v>43657</c:v>
                </c:pt>
                <c:pt idx="140">
                  <c:v>43656</c:v>
                </c:pt>
                <c:pt idx="141">
                  <c:v>43655</c:v>
                </c:pt>
                <c:pt idx="142">
                  <c:v>43654</c:v>
                </c:pt>
                <c:pt idx="143">
                  <c:v>43651</c:v>
                </c:pt>
                <c:pt idx="144">
                  <c:v>43650</c:v>
                </c:pt>
                <c:pt idx="145">
                  <c:v>43649</c:v>
                </c:pt>
                <c:pt idx="146">
                  <c:v>43648</c:v>
                </c:pt>
                <c:pt idx="147">
                  <c:v>43647</c:v>
                </c:pt>
                <c:pt idx="148">
                  <c:v>43644</c:v>
                </c:pt>
                <c:pt idx="149">
                  <c:v>43643</c:v>
                </c:pt>
                <c:pt idx="150">
                  <c:v>43642</c:v>
                </c:pt>
                <c:pt idx="151">
                  <c:v>43641</c:v>
                </c:pt>
                <c:pt idx="152">
                  <c:v>43640</c:v>
                </c:pt>
                <c:pt idx="153">
                  <c:v>43637</c:v>
                </c:pt>
                <c:pt idx="154">
                  <c:v>43636</c:v>
                </c:pt>
                <c:pt idx="155">
                  <c:v>43635</c:v>
                </c:pt>
                <c:pt idx="156">
                  <c:v>43634</c:v>
                </c:pt>
                <c:pt idx="157">
                  <c:v>43633</c:v>
                </c:pt>
                <c:pt idx="158">
                  <c:v>43630</c:v>
                </c:pt>
                <c:pt idx="159">
                  <c:v>43629</c:v>
                </c:pt>
                <c:pt idx="160">
                  <c:v>43628</c:v>
                </c:pt>
                <c:pt idx="161">
                  <c:v>43627</c:v>
                </c:pt>
                <c:pt idx="162">
                  <c:v>43626</c:v>
                </c:pt>
                <c:pt idx="163">
                  <c:v>43623</c:v>
                </c:pt>
                <c:pt idx="164">
                  <c:v>43622</c:v>
                </c:pt>
                <c:pt idx="165">
                  <c:v>43621</c:v>
                </c:pt>
                <c:pt idx="166">
                  <c:v>43620</c:v>
                </c:pt>
                <c:pt idx="167">
                  <c:v>43619</c:v>
                </c:pt>
                <c:pt idx="168">
                  <c:v>43616</c:v>
                </c:pt>
                <c:pt idx="169">
                  <c:v>43615</c:v>
                </c:pt>
                <c:pt idx="170">
                  <c:v>43614</c:v>
                </c:pt>
                <c:pt idx="171">
                  <c:v>43613</c:v>
                </c:pt>
                <c:pt idx="172">
                  <c:v>43612</c:v>
                </c:pt>
                <c:pt idx="173">
                  <c:v>43609</c:v>
                </c:pt>
                <c:pt idx="174">
                  <c:v>43608</c:v>
                </c:pt>
                <c:pt idx="175">
                  <c:v>43607</c:v>
                </c:pt>
                <c:pt idx="176">
                  <c:v>43606</c:v>
                </c:pt>
                <c:pt idx="177">
                  <c:v>43605</c:v>
                </c:pt>
                <c:pt idx="178">
                  <c:v>43602</c:v>
                </c:pt>
                <c:pt idx="179">
                  <c:v>43601</c:v>
                </c:pt>
                <c:pt idx="180">
                  <c:v>43600</c:v>
                </c:pt>
                <c:pt idx="181">
                  <c:v>43599</c:v>
                </c:pt>
                <c:pt idx="182">
                  <c:v>43598</c:v>
                </c:pt>
                <c:pt idx="183">
                  <c:v>43595</c:v>
                </c:pt>
                <c:pt idx="184">
                  <c:v>43594</c:v>
                </c:pt>
                <c:pt idx="185">
                  <c:v>43593</c:v>
                </c:pt>
                <c:pt idx="186">
                  <c:v>43592</c:v>
                </c:pt>
                <c:pt idx="187">
                  <c:v>43591</c:v>
                </c:pt>
                <c:pt idx="188">
                  <c:v>43588</c:v>
                </c:pt>
                <c:pt idx="189">
                  <c:v>43587</c:v>
                </c:pt>
                <c:pt idx="190">
                  <c:v>43586</c:v>
                </c:pt>
                <c:pt idx="191">
                  <c:v>43585</c:v>
                </c:pt>
                <c:pt idx="192">
                  <c:v>43584</c:v>
                </c:pt>
                <c:pt idx="193">
                  <c:v>43581</c:v>
                </c:pt>
                <c:pt idx="194">
                  <c:v>43580</c:v>
                </c:pt>
                <c:pt idx="195">
                  <c:v>43579</c:v>
                </c:pt>
                <c:pt idx="196">
                  <c:v>43578</c:v>
                </c:pt>
                <c:pt idx="197">
                  <c:v>43577</c:v>
                </c:pt>
                <c:pt idx="198">
                  <c:v>43573</c:v>
                </c:pt>
                <c:pt idx="199">
                  <c:v>43572</c:v>
                </c:pt>
                <c:pt idx="200">
                  <c:v>43571</c:v>
                </c:pt>
                <c:pt idx="201">
                  <c:v>43570</c:v>
                </c:pt>
                <c:pt idx="202">
                  <c:v>43567</c:v>
                </c:pt>
                <c:pt idx="203">
                  <c:v>43566</c:v>
                </c:pt>
                <c:pt idx="204">
                  <c:v>43565</c:v>
                </c:pt>
                <c:pt idx="205">
                  <c:v>43564</c:v>
                </c:pt>
                <c:pt idx="206">
                  <c:v>43563</c:v>
                </c:pt>
                <c:pt idx="207">
                  <c:v>43560</c:v>
                </c:pt>
                <c:pt idx="208">
                  <c:v>43559</c:v>
                </c:pt>
                <c:pt idx="209">
                  <c:v>43558</c:v>
                </c:pt>
                <c:pt idx="210">
                  <c:v>43557</c:v>
                </c:pt>
                <c:pt idx="211">
                  <c:v>43556</c:v>
                </c:pt>
                <c:pt idx="212">
                  <c:v>43553</c:v>
                </c:pt>
                <c:pt idx="213">
                  <c:v>43552</c:v>
                </c:pt>
                <c:pt idx="214">
                  <c:v>43551</c:v>
                </c:pt>
                <c:pt idx="215">
                  <c:v>43550</c:v>
                </c:pt>
                <c:pt idx="216">
                  <c:v>43549</c:v>
                </c:pt>
                <c:pt idx="217">
                  <c:v>43546</c:v>
                </c:pt>
                <c:pt idx="218">
                  <c:v>43545</c:v>
                </c:pt>
                <c:pt idx="219">
                  <c:v>43544</c:v>
                </c:pt>
                <c:pt idx="220">
                  <c:v>43543</c:v>
                </c:pt>
                <c:pt idx="221">
                  <c:v>43542</c:v>
                </c:pt>
                <c:pt idx="222">
                  <c:v>43539</c:v>
                </c:pt>
                <c:pt idx="223">
                  <c:v>43538</c:v>
                </c:pt>
                <c:pt idx="224">
                  <c:v>43537</c:v>
                </c:pt>
                <c:pt idx="225">
                  <c:v>43536</c:v>
                </c:pt>
                <c:pt idx="226">
                  <c:v>43535</c:v>
                </c:pt>
                <c:pt idx="227">
                  <c:v>43532</c:v>
                </c:pt>
                <c:pt idx="228">
                  <c:v>43531</c:v>
                </c:pt>
                <c:pt idx="229">
                  <c:v>43530</c:v>
                </c:pt>
                <c:pt idx="230">
                  <c:v>43529</c:v>
                </c:pt>
                <c:pt idx="231">
                  <c:v>43528</c:v>
                </c:pt>
                <c:pt idx="232">
                  <c:v>43525</c:v>
                </c:pt>
                <c:pt idx="233">
                  <c:v>43524</c:v>
                </c:pt>
                <c:pt idx="234">
                  <c:v>43523</c:v>
                </c:pt>
                <c:pt idx="235">
                  <c:v>43522</c:v>
                </c:pt>
                <c:pt idx="236">
                  <c:v>43521</c:v>
                </c:pt>
                <c:pt idx="237">
                  <c:v>43518</c:v>
                </c:pt>
                <c:pt idx="238">
                  <c:v>43517</c:v>
                </c:pt>
                <c:pt idx="239">
                  <c:v>43516</c:v>
                </c:pt>
                <c:pt idx="240">
                  <c:v>43515</c:v>
                </c:pt>
                <c:pt idx="241">
                  <c:v>43514</c:v>
                </c:pt>
                <c:pt idx="242">
                  <c:v>43511</c:v>
                </c:pt>
                <c:pt idx="243">
                  <c:v>43510</c:v>
                </c:pt>
                <c:pt idx="244">
                  <c:v>43509</c:v>
                </c:pt>
                <c:pt idx="245">
                  <c:v>43508</c:v>
                </c:pt>
                <c:pt idx="246">
                  <c:v>43507</c:v>
                </c:pt>
                <c:pt idx="247">
                  <c:v>43504</c:v>
                </c:pt>
                <c:pt idx="248">
                  <c:v>43503</c:v>
                </c:pt>
                <c:pt idx="249">
                  <c:v>43502</c:v>
                </c:pt>
                <c:pt idx="250">
                  <c:v>43501</c:v>
                </c:pt>
                <c:pt idx="251">
                  <c:v>43500</c:v>
                </c:pt>
                <c:pt idx="252">
                  <c:v>43497</c:v>
                </c:pt>
                <c:pt idx="253">
                  <c:v>43496</c:v>
                </c:pt>
                <c:pt idx="254">
                  <c:v>43495</c:v>
                </c:pt>
                <c:pt idx="255">
                  <c:v>43494</c:v>
                </c:pt>
                <c:pt idx="256">
                  <c:v>43493</c:v>
                </c:pt>
                <c:pt idx="257">
                  <c:v>43490</c:v>
                </c:pt>
              </c:numCache>
            </c:numRef>
          </c:cat>
          <c:val>
            <c:numRef>
              <c:f>'Chart 5'!$D$8:$D$265</c:f>
              <c:numCache>
                <c:formatCode>General</c:formatCode>
                <c:ptCount val="258"/>
                <c:pt idx="0">
                  <c:v>54.23</c:v>
                </c:pt>
                <c:pt idx="1">
                  <c:v>55.59</c:v>
                </c:pt>
                <c:pt idx="2">
                  <c:v>56.74</c:v>
                </c:pt>
                <c:pt idx="3">
                  <c:v>58.38</c:v>
                </c:pt>
                <c:pt idx="4">
                  <c:v>58.76</c:v>
                </c:pt>
                <c:pt idx="5">
                  <c:v>58.54</c:v>
                </c:pt>
                <c:pt idx="6">
                  <c:v>58.52</c:v>
                </c:pt>
                <c:pt idx="7">
                  <c:v>57.81</c:v>
                </c:pt>
                <c:pt idx="8">
                  <c:v>58.23</c:v>
                </c:pt>
                <c:pt idx="9">
                  <c:v>58.08</c:v>
                </c:pt>
                <c:pt idx="10">
                  <c:v>59.04</c:v>
                </c:pt>
                <c:pt idx="11">
                  <c:v>59.56</c:v>
                </c:pt>
                <c:pt idx="12">
                  <c:v>59.61</c:v>
                </c:pt>
                <c:pt idx="13">
                  <c:v>62.7</c:v>
                </c:pt>
                <c:pt idx="14">
                  <c:v>63.27</c:v>
                </c:pt>
                <c:pt idx="15">
                  <c:v>63.05</c:v>
                </c:pt>
                <c:pt idx="16">
                  <c:v>61.18</c:v>
                </c:pt>
                <c:pt idx="17">
                  <c:v>61.06</c:v>
                </c:pt>
                <c:pt idx="18">
                  <c:v>61.68</c:v>
                </c:pt>
                <c:pt idx="19">
                  <c:v>61.72</c:v>
                </c:pt>
                <c:pt idx="20">
                  <c:v>61.68</c:v>
                </c:pt>
                <c:pt idx="21">
                  <c:v>61.11</c:v>
                </c:pt>
                <c:pt idx="22">
                  <c:v>60.52</c:v>
                </c:pt>
                <c:pt idx="23">
                  <c:v>60.44</c:v>
                </c:pt>
                <c:pt idx="24">
                  <c:v>61.18</c:v>
                </c:pt>
                <c:pt idx="25">
                  <c:v>60.93</c:v>
                </c:pt>
                <c:pt idx="26">
                  <c:v>60.94</c:v>
                </c:pt>
                <c:pt idx="27">
                  <c:v>60.21</c:v>
                </c:pt>
                <c:pt idx="28">
                  <c:v>60.07</c:v>
                </c:pt>
                <c:pt idx="29">
                  <c:v>59.18</c:v>
                </c:pt>
                <c:pt idx="30">
                  <c:v>58.76</c:v>
                </c:pt>
                <c:pt idx="31">
                  <c:v>59.24</c:v>
                </c:pt>
                <c:pt idx="32">
                  <c:v>59.02</c:v>
                </c:pt>
                <c:pt idx="33">
                  <c:v>59.2</c:v>
                </c:pt>
                <c:pt idx="34">
                  <c:v>58.43</c:v>
                </c:pt>
                <c:pt idx="35">
                  <c:v>58.43</c:v>
                </c:pt>
                <c:pt idx="36">
                  <c:v>56.1</c:v>
                </c:pt>
                <c:pt idx="37">
                  <c:v>55.96</c:v>
                </c:pt>
                <c:pt idx="38">
                  <c:v>55.17</c:v>
                </c:pt>
                <c:pt idx="39">
                  <c:v>58.25</c:v>
                </c:pt>
                <c:pt idx="40">
                  <c:v>58.11</c:v>
                </c:pt>
                <c:pt idx="41">
                  <c:v>58.41</c:v>
                </c:pt>
                <c:pt idx="42">
                  <c:v>58.01</c:v>
                </c:pt>
                <c:pt idx="43">
                  <c:v>57.77</c:v>
                </c:pt>
                <c:pt idx="44">
                  <c:v>58.58</c:v>
                </c:pt>
                <c:pt idx="45">
                  <c:v>57.01</c:v>
                </c:pt>
                <c:pt idx="46">
                  <c:v>55.21</c:v>
                </c:pt>
                <c:pt idx="47">
                  <c:v>57.05</c:v>
                </c:pt>
                <c:pt idx="48">
                  <c:v>57.72</c:v>
                </c:pt>
                <c:pt idx="49">
                  <c:v>56.77</c:v>
                </c:pt>
                <c:pt idx="50">
                  <c:v>57.12</c:v>
                </c:pt>
                <c:pt idx="51">
                  <c:v>56.8</c:v>
                </c:pt>
                <c:pt idx="52">
                  <c:v>56.86</c:v>
                </c:pt>
                <c:pt idx="53">
                  <c:v>57.24</c:v>
                </c:pt>
                <c:pt idx="54">
                  <c:v>57.15</c:v>
                </c:pt>
                <c:pt idx="55">
                  <c:v>56.35</c:v>
                </c:pt>
                <c:pt idx="56">
                  <c:v>57.23</c:v>
                </c:pt>
                <c:pt idx="57">
                  <c:v>56.54</c:v>
                </c:pt>
                <c:pt idx="58">
                  <c:v>56.2</c:v>
                </c:pt>
                <c:pt idx="59">
                  <c:v>54.18</c:v>
                </c:pt>
                <c:pt idx="60">
                  <c:v>55.06</c:v>
                </c:pt>
                <c:pt idx="61">
                  <c:v>55.54</c:v>
                </c:pt>
                <c:pt idx="62">
                  <c:v>55.81</c:v>
                </c:pt>
                <c:pt idx="63">
                  <c:v>56.66</c:v>
                </c:pt>
                <c:pt idx="64">
                  <c:v>56.23</c:v>
                </c:pt>
                <c:pt idx="65">
                  <c:v>55.97</c:v>
                </c:pt>
                <c:pt idx="66">
                  <c:v>54.48</c:v>
                </c:pt>
                <c:pt idx="67">
                  <c:v>53.31</c:v>
                </c:pt>
                <c:pt idx="68">
                  <c:v>53.78</c:v>
                </c:pt>
                <c:pt idx="69">
                  <c:v>53.93</c:v>
                </c:pt>
                <c:pt idx="70">
                  <c:v>53.36</c:v>
                </c:pt>
                <c:pt idx="71">
                  <c:v>52.81</c:v>
                </c:pt>
                <c:pt idx="72">
                  <c:v>53.59</c:v>
                </c:pt>
                <c:pt idx="73">
                  <c:v>54.7</c:v>
                </c:pt>
                <c:pt idx="74">
                  <c:v>53.55</c:v>
                </c:pt>
                <c:pt idx="75">
                  <c:v>52.59</c:v>
                </c:pt>
                <c:pt idx="76">
                  <c:v>52.63</c:v>
                </c:pt>
                <c:pt idx="77">
                  <c:v>52.75</c:v>
                </c:pt>
                <c:pt idx="78">
                  <c:v>52.81</c:v>
                </c:pt>
                <c:pt idx="79">
                  <c:v>52.45</c:v>
                </c:pt>
                <c:pt idx="80">
                  <c:v>52.64</c:v>
                </c:pt>
                <c:pt idx="81">
                  <c:v>53.62</c:v>
                </c:pt>
                <c:pt idx="82">
                  <c:v>54.07</c:v>
                </c:pt>
                <c:pt idx="83">
                  <c:v>55.91</c:v>
                </c:pt>
                <c:pt idx="84">
                  <c:v>56.41</c:v>
                </c:pt>
                <c:pt idx="85">
                  <c:v>56.49</c:v>
                </c:pt>
                <c:pt idx="86">
                  <c:v>57.29</c:v>
                </c:pt>
                <c:pt idx="87">
                  <c:v>58.64</c:v>
                </c:pt>
                <c:pt idx="88">
                  <c:v>58.09</c:v>
                </c:pt>
                <c:pt idx="89">
                  <c:v>58.13</c:v>
                </c:pt>
                <c:pt idx="90">
                  <c:v>58.11</c:v>
                </c:pt>
                <c:pt idx="91">
                  <c:v>59.34</c:v>
                </c:pt>
                <c:pt idx="92">
                  <c:v>62.9</c:v>
                </c:pt>
                <c:pt idx="93">
                  <c:v>54.85</c:v>
                </c:pt>
                <c:pt idx="94">
                  <c:v>55.09</c:v>
                </c:pt>
                <c:pt idx="95">
                  <c:v>55.75</c:v>
                </c:pt>
                <c:pt idx="96">
                  <c:v>57.4</c:v>
                </c:pt>
                <c:pt idx="97">
                  <c:v>57.85</c:v>
                </c:pt>
                <c:pt idx="98">
                  <c:v>56.52</c:v>
                </c:pt>
                <c:pt idx="99">
                  <c:v>56.3</c:v>
                </c:pt>
                <c:pt idx="100">
                  <c:v>56.26</c:v>
                </c:pt>
                <c:pt idx="101">
                  <c:v>53.94</c:v>
                </c:pt>
                <c:pt idx="102">
                  <c:v>54.84</c:v>
                </c:pt>
                <c:pt idx="103">
                  <c:v>55.1</c:v>
                </c:pt>
                <c:pt idx="104">
                  <c:v>56.71</c:v>
                </c:pt>
                <c:pt idx="105">
                  <c:v>55.78</c:v>
                </c:pt>
                <c:pt idx="106">
                  <c:v>54.93</c:v>
                </c:pt>
                <c:pt idx="107">
                  <c:v>53.64</c:v>
                </c:pt>
                <c:pt idx="108">
                  <c:v>54.17</c:v>
                </c:pt>
                <c:pt idx="109">
                  <c:v>55.35</c:v>
                </c:pt>
                <c:pt idx="110">
                  <c:v>55.68</c:v>
                </c:pt>
                <c:pt idx="111">
                  <c:v>56.13</c:v>
                </c:pt>
                <c:pt idx="112">
                  <c:v>56.21</c:v>
                </c:pt>
                <c:pt idx="113">
                  <c:v>54.87</c:v>
                </c:pt>
                <c:pt idx="114">
                  <c:v>54.47</c:v>
                </c:pt>
                <c:pt idx="115">
                  <c:v>55.23</c:v>
                </c:pt>
                <c:pt idx="116">
                  <c:v>57.1</c:v>
                </c:pt>
                <c:pt idx="117">
                  <c:v>54.93</c:v>
                </c:pt>
                <c:pt idx="118">
                  <c:v>54.5</c:v>
                </c:pt>
                <c:pt idx="119">
                  <c:v>52.54</c:v>
                </c:pt>
                <c:pt idx="120">
                  <c:v>51.09</c:v>
                </c:pt>
                <c:pt idx="121">
                  <c:v>53.63</c:v>
                </c:pt>
                <c:pt idx="122">
                  <c:v>54.69</c:v>
                </c:pt>
                <c:pt idx="123">
                  <c:v>55.66</c:v>
                </c:pt>
                <c:pt idx="124">
                  <c:v>53.95</c:v>
                </c:pt>
                <c:pt idx="125">
                  <c:v>58.58</c:v>
                </c:pt>
                <c:pt idx="126">
                  <c:v>58.05</c:v>
                </c:pt>
                <c:pt idx="127">
                  <c:v>56.87</c:v>
                </c:pt>
                <c:pt idx="128">
                  <c:v>56.2</c:v>
                </c:pt>
                <c:pt idx="129">
                  <c:v>56.02</c:v>
                </c:pt>
                <c:pt idx="130">
                  <c:v>55.88</c:v>
                </c:pt>
                <c:pt idx="131">
                  <c:v>56.77</c:v>
                </c:pt>
                <c:pt idx="132">
                  <c:v>56.22</c:v>
                </c:pt>
                <c:pt idx="133">
                  <c:v>55.63</c:v>
                </c:pt>
                <c:pt idx="134">
                  <c:v>55.3</c:v>
                </c:pt>
                <c:pt idx="135">
                  <c:v>56.78</c:v>
                </c:pt>
                <c:pt idx="136">
                  <c:v>57.62</c:v>
                </c:pt>
                <c:pt idx="137">
                  <c:v>59.58</c:v>
                </c:pt>
                <c:pt idx="138">
                  <c:v>60.21</c:v>
                </c:pt>
                <c:pt idx="139">
                  <c:v>60.2</c:v>
                </c:pt>
                <c:pt idx="140">
                  <c:v>60.43</c:v>
                </c:pt>
                <c:pt idx="141">
                  <c:v>57.83</c:v>
                </c:pt>
                <c:pt idx="142">
                  <c:v>57.66</c:v>
                </c:pt>
                <c:pt idx="143">
                  <c:v>57.51</c:v>
                </c:pt>
                <c:pt idx="144">
                  <c:v>56.8</c:v>
                </c:pt>
                <c:pt idx="145">
                  <c:v>57.34</c:v>
                </c:pt>
                <c:pt idx="146">
                  <c:v>56.25</c:v>
                </c:pt>
                <c:pt idx="147">
                  <c:v>59.09</c:v>
                </c:pt>
                <c:pt idx="148">
                  <c:v>58.47</c:v>
                </c:pt>
                <c:pt idx="149">
                  <c:v>59.43</c:v>
                </c:pt>
                <c:pt idx="150">
                  <c:v>59.38</c:v>
                </c:pt>
                <c:pt idx="151">
                  <c:v>57.83</c:v>
                </c:pt>
                <c:pt idx="152">
                  <c:v>57.9</c:v>
                </c:pt>
                <c:pt idx="153">
                  <c:v>57.43</c:v>
                </c:pt>
                <c:pt idx="154">
                  <c:v>57.07</c:v>
                </c:pt>
                <c:pt idx="155">
                  <c:v>53.76</c:v>
                </c:pt>
                <c:pt idx="156">
                  <c:v>53.9</c:v>
                </c:pt>
                <c:pt idx="157">
                  <c:v>51.93</c:v>
                </c:pt>
                <c:pt idx="158">
                  <c:v>52.51</c:v>
                </c:pt>
                <c:pt idx="159">
                  <c:v>52.28</c:v>
                </c:pt>
                <c:pt idx="160">
                  <c:v>51.14</c:v>
                </c:pt>
                <c:pt idx="161">
                  <c:v>53.27</c:v>
                </c:pt>
                <c:pt idx="162">
                  <c:v>53.26</c:v>
                </c:pt>
                <c:pt idx="163">
                  <c:v>53.99</c:v>
                </c:pt>
                <c:pt idx="164">
                  <c:v>52.59</c:v>
                </c:pt>
                <c:pt idx="165">
                  <c:v>51.68</c:v>
                </c:pt>
                <c:pt idx="166">
                  <c:v>53.48</c:v>
                </c:pt>
                <c:pt idx="167">
                  <c:v>53.25</c:v>
                </c:pt>
                <c:pt idx="168">
                  <c:v>53.5</c:v>
                </c:pt>
                <c:pt idx="169">
                  <c:v>56.59</c:v>
                </c:pt>
                <c:pt idx="170">
                  <c:v>58.81</c:v>
                </c:pt>
                <c:pt idx="171">
                  <c:v>59.14</c:v>
                </c:pt>
                <c:pt idx="172">
                  <c:v>59.13</c:v>
                </c:pt>
                <c:pt idx="173">
                  <c:v>58.63</c:v>
                </c:pt>
                <c:pt idx="174">
                  <c:v>57.91</c:v>
                </c:pt>
                <c:pt idx="175">
                  <c:v>61.42</c:v>
                </c:pt>
                <c:pt idx="176">
                  <c:v>63.13</c:v>
                </c:pt>
                <c:pt idx="177">
                  <c:v>63.1</c:v>
                </c:pt>
                <c:pt idx="178">
                  <c:v>62.76</c:v>
                </c:pt>
                <c:pt idx="179">
                  <c:v>62.87</c:v>
                </c:pt>
                <c:pt idx="180">
                  <c:v>62.02</c:v>
                </c:pt>
                <c:pt idx="181">
                  <c:v>61.78</c:v>
                </c:pt>
                <c:pt idx="182">
                  <c:v>61.04</c:v>
                </c:pt>
                <c:pt idx="183">
                  <c:v>61.66</c:v>
                </c:pt>
                <c:pt idx="184">
                  <c:v>61.7</c:v>
                </c:pt>
                <c:pt idx="185">
                  <c:v>62.12</c:v>
                </c:pt>
                <c:pt idx="186">
                  <c:v>61.4</c:v>
                </c:pt>
                <c:pt idx="187">
                  <c:v>62.25</c:v>
                </c:pt>
                <c:pt idx="188">
                  <c:v>61.94</c:v>
                </c:pt>
                <c:pt idx="189">
                  <c:v>61.81</c:v>
                </c:pt>
                <c:pt idx="190">
                  <c:v>63.6</c:v>
                </c:pt>
                <c:pt idx="191">
                  <c:v>63.91</c:v>
                </c:pt>
                <c:pt idx="192">
                  <c:v>63.5</c:v>
                </c:pt>
                <c:pt idx="193">
                  <c:v>63.3</c:v>
                </c:pt>
                <c:pt idx="194">
                  <c:v>65.209999999999994</c:v>
                </c:pt>
                <c:pt idx="195">
                  <c:v>65.89</c:v>
                </c:pt>
                <c:pt idx="196">
                  <c:v>66.3</c:v>
                </c:pt>
                <c:pt idx="197">
                  <c:v>65.55</c:v>
                </c:pt>
                <c:pt idx="198">
                  <c:v>64</c:v>
                </c:pt>
                <c:pt idx="199">
                  <c:v>63.76</c:v>
                </c:pt>
                <c:pt idx="200">
                  <c:v>64.05</c:v>
                </c:pt>
                <c:pt idx="201">
                  <c:v>63.4</c:v>
                </c:pt>
                <c:pt idx="202">
                  <c:v>63.89</c:v>
                </c:pt>
                <c:pt idx="203">
                  <c:v>63.58</c:v>
                </c:pt>
                <c:pt idx="204">
                  <c:v>64.61</c:v>
                </c:pt>
                <c:pt idx="205">
                  <c:v>63.98</c:v>
                </c:pt>
                <c:pt idx="206">
                  <c:v>64.400000000000006</c:v>
                </c:pt>
                <c:pt idx="207">
                  <c:v>63.08</c:v>
                </c:pt>
                <c:pt idx="208">
                  <c:v>62.1</c:v>
                </c:pt>
                <c:pt idx="209">
                  <c:v>62.46</c:v>
                </c:pt>
                <c:pt idx="210">
                  <c:v>62.58</c:v>
                </c:pt>
                <c:pt idx="211">
                  <c:v>61.59</c:v>
                </c:pt>
                <c:pt idx="212">
                  <c:v>60.14</c:v>
                </c:pt>
                <c:pt idx="213">
                  <c:v>59.3</c:v>
                </c:pt>
                <c:pt idx="214">
                  <c:v>59.41</c:v>
                </c:pt>
                <c:pt idx="215">
                  <c:v>59.94</c:v>
                </c:pt>
                <c:pt idx="216">
                  <c:v>58.82</c:v>
                </c:pt>
                <c:pt idx="217">
                  <c:v>59.04</c:v>
                </c:pt>
                <c:pt idx="218">
                  <c:v>59.98</c:v>
                </c:pt>
                <c:pt idx="219">
                  <c:v>60.23</c:v>
                </c:pt>
                <c:pt idx="220">
                  <c:v>59.03</c:v>
                </c:pt>
                <c:pt idx="221">
                  <c:v>59.09</c:v>
                </c:pt>
                <c:pt idx="222">
                  <c:v>58.52</c:v>
                </c:pt>
                <c:pt idx="223">
                  <c:v>58.61</c:v>
                </c:pt>
                <c:pt idx="224">
                  <c:v>58.26</c:v>
                </c:pt>
                <c:pt idx="225">
                  <c:v>56.87</c:v>
                </c:pt>
                <c:pt idx="226">
                  <c:v>56.79</c:v>
                </c:pt>
                <c:pt idx="227">
                  <c:v>56.07</c:v>
                </c:pt>
                <c:pt idx="228">
                  <c:v>56.66</c:v>
                </c:pt>
                <c:pt idx="229">
                  <c:v>56.22</c:v>
                </c:pt>
                <c:pt idx="230">
                  <c:v>56.56</c:v>
                </c:pt>
                <c:pt idx="231">
                  <c:v>56.59</c:v>
                </c:pt>
                <c:pt idx="232">
                  <c:v>55.8</c:v>
                </c:pt>
                <c:pt idx="233">
                  <c:v>57.22</c:v>
                </c:pt>
                <c:pt idx="234">
                  <c:v>56.94</c:v>
                </c:pt>
                <c:pt idx="235">
                  <c:v>55.5</c:v>
                </c:pt>
                <c:pt idx="236">
                  <c:v>55.48</c:v>
                </c:pt>
                <c:pt idx="237">
                  <c:v>57.26</c:v>
                </c:pt>
                <c:pt idx="238">
                  <c:v>56.96</c:v>
                </c:pt>
                <c:pt idx="239">
                  <c:v>57.16</c:v>
                </c:pt>
                <c:pt idx="240">
                  <c:v>56.09</c:v>
                </c:pt>
                <c:pt idx="241">
                  <c:v>56.06</c:v>
                </c:pt>
                <c:pt idx="242">
                  <c:v>55.59</c:v>
                </c:pt>
                <c:pt idx="243">
                  <c:v>54.41</c:v>
                </c:pt>
                <c:pt idx="244">
                  <c:v>53.9</c:v>
                </c:pt>
                <c:pt idx="245">
                  <c:v>53.1</c:v>
                </c:pt>
                <c:pt idx="246">
                  <c:v>52.41</c:v>
                </c:pt>
                <c:pt idx="247">
                  <c:v>52.72</c:v>
                </c:pt>
                <c:pt idx="248">
                  <c:v>52.64</c:v>
                </c:pt>
                <c:pt idx="249">
                  <c:v>54.01</c:v>
                </c:pt>
                <c:pt idx="250">
                  <c:v>53.66</c:v>
                </c:pt>
                <c:pt idx="251">
                  <c:v>54.56</c:v>
                </c:pt>
                <c:pt idx="252">
                  <c:v>55.26</c:v>
                </c:pt>
                <c:pt idx="253">
                  <c:v>53.79</c:v>
                </c:pt>
                <c:pt idx="254">
                  <c:v>54.23</c:v>
                </c:pt>
                <c:pt idx="255">
                  <c:v>53.31</c:v>
                </c:pt>
                <c:pt idx="256">
                  <c:v>51.99</c:v>
                </c:pt>
                <c:pt idx="257">
                  <c:v>53.69</c:v>
                </c:pt>
              </c:numCache>
            </c:numRef>
          </c:val>
          <c:smooth val="0"/>
          <c:extLst>
            <c:ext xmlns:c16="http://schemas.microsoft.com/office/drawing/2014/chart" uri="{C3380CC4-5D6E-409C-BE32-E72D297353CC}">
              <c16:uniqueId val="{00000000-3E3C-4A4E-BFF0-A4ABF0E4660C}"/>
            </c:ext>
          </c:extLst>
        </c:ser>
        <c:dLbls>
          <c:showLegendKey val="0"/>
          <c:showVal val="0"/>
          <c:showCatName val="0"/>
          <c:showSerName val="0"/>
          <c:showPercent val="0"/>
          <c:showBubbleSize val="0"/>
        </c:dLbls>
        <c:marker val="1"/>
        <c:smooth val="0"/>
        <c:axId val="434381224"/>
        <c:axId val="434381616"/>
      </c:lineChart>
      <c:lineChart>
        <c:grouping val="standard"/>
        <c:varyColors val="0"/>
        <c:ser>
          <c:idx val="1"/>
          <c:order val="1"/>
          <c:tx>
            <c:strRef>
              <c:f>'Chart 5'!$E$5:$E$7</c:f>
              <c:strCache>
                <c:ptCount val="3"/>
                <c:pt idx="0">
                  <c:v>EUR A0-FX</c:v>
                </c:pt>
                <c:pt idx="1">
                  <c:v>Last</c:v>
                </c:pt>
                <c:pt idx="2">
                  <c:v>US DOLLAR/EURO</c:v>
                </c:pt>
              </c:strCache>
            </c:strRef>
          </c:tx>
          <c:spPr>
            <a:ln w="28575" cap="rnd">
              <a:solidFill>
                <a:schemeClr val="accent2"/>
              </a:solidFill>
              <a:round/>
            </a:ln>
            <a:effectLst/>
          </c:spPr>
          <c:marker>
            <c:symbol val="none"/>
          </c:marker>
          <c:cat>
            <c:numRef>
              <c:f>'Chart 5'!$C$8:$C$265</c:f>
              <c:numCache>
                <c:formatCode>mm/dd/yyyy</c:formatCode>
                <c:ptCount val="258"/>
                <c:pt idx="0">
                  <c:v>43854</c:v>
                </c:pt>
                <c:pt idx="1">
                  <c:v>43853</c:v>
                </c:pt>
                <c:pt idx="2">
                  <c:v>43852</c:v>
                </c:pt>
                <c:pt idx="3">
                  <c:v>43851</c:v>
                </c:pt>
                <c:pt idx="4">
                  <c:v>43850</c:v>
                </c:pt>
                <c:pt idx="5">
                  <c:v>43847</c:v>
                </c:pt>
                <c:pt idx="6">
                  <c:v>43846</c:v>
                </c:pt>
                <c:pt idx="7">
                  <c:v>43845</c:v>
                </c:pt>
                <c:pt idx="8">
                  <c:v>43844</c:v>
                </c:pt>
                <c:pt idx="9">
                  <c:v>43843</c:v>
                </c:pt>
                <c:pt idx="10">
                  <c:v>43840</c:v>
                </c:pt>
                <c:pt idx="11">
                  <c:v>43839</c:v>
                </c:pt>
                <c:pt idx="12">
                  <c:v>43838</c:v>
                </c:pt>
                <c:pt idx="13">
                  <c:v>43837</c:v>
                </c:pt>
                <c:pt idx="14">
                  <c:v>43836</c:v>
                </c:pt>
                <c:pt idx="15">
                  <c:v>43833</c:v>
                </c:pt>
                <c:pt idx="16">
                  <c:v>43832</c:v>
                </c:pt>
                <c:pt idx="17">
                  <c:v>43830</c:v>
                </c:pt>
                <c:pt idx="18">
                  <c:v>43829</c:v>
                </c:pt>
                <c:pt idx="19">
                  <c:v>43826</c:v>
                </c:pt>
                <c:pt idx="20">
                  <c:v>43825</c:v>
                </c:pt>
                <c:pt idx="21">
                  <c:v>43823</c:v>
                </c:pt>
                <c:pt idx="22">
                  <c:v>43822</c:v>
                </c:pt>
                <c:pt idx="23">
                  <c:v>43819</c:v>
                </c:pt>
                <c:pt idx="24">
                  <c:v>43818</c:v>
                </c:pt>
                <c:pt idx="25">
                  <c:v>43817</c:v>
                </c:pt>
                <c:pt idx="26">
                  <c:v>43816</c:v>
                </c:pt>
                <c:pt idx="27">
                  <c:v>43815</c:v>
                </c:pt>
                <c:pt idx="28">
                  <c:v>43812</c:v>
                </c:pt>
                <c:pt idx="29">
                  <c:v>43811</c:v>
                </c:pt>
                <c:pt idx="30">
                  <c:v>43810</c:v>
                </c:pt>
                <c:pt idx="31">
                  <c:v>43809</c:v>
                </c:pt>
                <c:pt idx="32">
                  <c:v>43808</c:v>
                </c:pt>
                <c:pt idx="33">
                  <c:v>43805</c:v>
                </c:pt>
                <c:pt idx="34">
                  <c:v>43804</c:v>
                </c:pt>
                <c:pt idx="35">
                  <c:v>43803</c:v>
                </c:pt>
                <c:pt idx="36">
                  <c:v>43802</c:v>
                </c:pt>
                <c:pt idx="37">
                  <c:v>43801</c:v>
                </c:pt>
                <c:pt idx="38">
                  <c:v>43798</c:v>
                </c:pt>
                <c:pt idx="39">
                  <c:v>43797</c:v>
                </c:pt>
                <c:pt idx="40">
                  <c:v>43796</c:v>
                </c:pt>
                <c:pt idx="41">
                  <c:v>43795</c:v>
                </c:pt>
                <c:pt idx="42">
                  <c:v>43794</c:v>
                </c:pt>
                <c:pt idx="43">
                  <c:v>43791</c:v>
                </c:pt>
                <c:pt idx="44">
                  <c:v>43790</c:v>
                </c:pt>
                <c:pt idx="45">
                  <c:v>43789</c:v>
                </c:pt>
                <c:pt idx="46">
                  <c:v>43788</c:v>
                </c:pt>
                <c:pt idx="47">
                  <c:v>43787</c:v>
                </c:pt>
                <c:pt idx="48">
                  <c:v>43784</c:v>
                </c:pt>
                <c:pt idx="49">
                  <c:v>43783</c:v>
                </c:pt>
                <c:pt idx="50">
                  <c:v>43782</c:v>
                </c:pt>
                <c:pt idx="51">
                  <c:v>43781</c:v>
                </c:pt>
                <c:pt idx="52">
                  <c:v>43780</c:v>
                </c:pt>
                <c:pt idx="53">
                  <c:v>43777</c:v>
                </c:pt>
                <c:pt idx="54">
                  <c:v>43776</c:v>
                </c:pt>
                <c:pt idx="55">
                  <c:v>43775</c:v>
                </c:pt>
                <c:pt idx="56">
                  <c:v>43774</c:v>
                </c:pt>
                <c:pt idx="57">
                  <c:v>43773</c:v>
                </c:pt>
                <c:pt idx="58">
                  <c:v>43770</c:v>
                </c:pt>
                <c:pt idx="59">
                  <c:v>43769</c:v>
                </c:pt>
                <c:pt idx="60">
                  <c:v>43768</c:v>
                </c:pt>
                <c:pt idx="61">
                  <c:v>43767</c:v>
                </c:pt>
                <c:pt idx="62">
                  <c:v>43766</c:v>
                </c:pt>
                <c:pt idx="63">
                  <c:v>43763</c:v>
                </c:pt>
                <c:pt idx="64">
                  <c:v>43762</c:v>
                </c:pt>
                <c:pt idx="65">
                  <c:v>43761</c:v>
                </c:pt>
                <c:pt idx="66">
                  <c:v>43760</c:v>
                </c:pt>
                <c:pt idx="67">
                  <c:v>43759</c:v>
                </c:pt>
                <c:pt idx="68">
                  <c:v>43756</c:v>
                </c:pt>
                <c:pt idx="69">
                  <c:v>43755</c:v>
                </c:pt>
                <c:pt idx="70">
                  <c:v>43754</c:v>
                </c:pt>
                <c:pt idx="71">
                  <c:v>43753</c:v>
                </c:pt>
                <c:pt idx="72">
                  <c:v>43752</c:v>
                </c:pt>
                <c:pt idx="73">
                  <c:v>43749</c:v>
                </c:pt>
                <c:pt idx="74">
                  <c:v>43748</c:v>
                </c:pt>
                <c:pt idx="75">
                  <c:v>43747</c:v>
                </c:pt>
                <c:pt idx="76">
                  <c:v>43746</c:v>
                </c:pt>
                <c:pt idx="77">
                  <c:v>43745</c:v>
                </c:pt>
                <c:pt idx="78">
                  <c:v>43742</c:v>
                </c:pt>
                <c:pt idx="79">
                  <c:v>43741</c:v>
                </c:pt>
                <c:pt idx="80">
                  <c:v>43740</c:v>
                </c:pt>
                <c:pt idx="81">
                  <c:v>43739</c:v>
                </c:pt>
                <c:pt idx="82">
                  <c:v>43738</c:v>
                </c:pt>
                <c:pt idx="83">
                  <c:v>43735</c:v>
                </c:pt>
                <c:pt idx="84">
                  <c:v>43734</c:v>
                </c:pt>
                <c:pt idx="85">
                  <c:v>43733</c:v>
                </c:pt>
                <c:pt idx="86">
                  <c:v>43732</c:v>
                </c:pt>
                <c:pt idx="87">
                  <c:v>43731</c:v>
                </c:pt>
                <c:pt idx="88">
                  <c:v>43728</c:v>
                </c:pt>
                <c:pt idx="89">
                  <c:v>43727</c:v>
                </c:pt>
                <c:pt idx="90">
                  <c:v>43726</c:v>
                </c:pt>
                <c:pt idx="91">
                  <c:v>43725</c:v>
                </c:pt>
                <c:pt idx="92">
                  <c:v>43724</c:v>
                </c:pt>
                <c:pt idx="93">
                  <c:v>43721</c:v>
                </c:pt>
                <c:pt idx="94">
                  <c:v>43720</c:v>
                </c:pt>
                <c:pt idx="95">
                  <c:v>43719</c:v>
                </c:pt>
                <c:pt idx="96">
                  <c:v>43718</c:v>
                </c:pt>
                <c:pt idx="97">
                  <c:v>43717</c:v>
                </c:pt>
                <c:pt idx="98">
                  <c:v>43714</c:v>
                </c:pt>
                <c:pt idx="99">
                  <c:v>43713</c:v>
                </c:pt>
                <c:pt idx="100">
                  <c:v>43712</c:v>
                </c:pt>
                <c:pt idx="101">
                  <c:v>43711</c:v>
                </c:pt>
                <c:pt idx="102">
                  <c:v>43710</c:v>
                </c:pt>
                <c:pt idx="103">
                  <c:v>43707</c:v>
                </c:pt>
                <c:pt idx="104">
                  <c:v>43706</c:v>
                </c:pt>
                <c:pt idx="105">
                  <c:v>43705</c:v>
                </c:pt>
                <c:pt idx="106">
                  <c:v>43704</c:v>
                </c:pt>
                <c:pt idx="107">
                  <c:v>43703</c:v>
                </c:pt>
                <c:pt idx="108">
                  <c:v>43700</c:v>
                </c:pt>
                <c:pt idx="109">
                  <c:v>43699</c:v>
                </c:pt>
                <c:pt idx="110">
                  <c:v>43698</c:v>
                </c:pt>
                <c:pt idx="111">
                  <c:v>43697</c:v>
                </c:pt>
                <c:pt idx="112">
                  <c:v>43696</c:v>
                </c:pt>
                <c:pt idx="113">
                  <c:v>43693</c:v>
                </c:pt>
                <c:pt idx="114">
                  <c:v>43692</c:v>
                </c:pt>
                <c:pt idx="115">
                  <c:v>43691</c:v>
                </c:pt>
                <c:pt idx="116">
                  <c:v>43690</c:v>
                </c:pt>
                <c:pt idx="117">
                  <c:v>43689</c:v>
                </c:pt>
                <c:pt idx="118">
                  <c:v>43686</c:v>
                </c:pt>
                <c:pt idx="119">
                  <c:v>43685</c:v>
                </c:pt>
                <c:pt idx="120">
                  <c:v>43684</c:v>
                </c:pt>
                <c:pt idx="121">
                  <c:v>43683</c:v>
                </c:pt>
                <c:pt idx="122">
                  <c:v>43682</c:v>
                </c:pt>
                <c:pt idx="123">
                  <c:v>43679</c:v>
                </c:pt>
                <c:pt idx="124">
                  <c:v>43678</c:v>
                </c:pt>
                <c:pt idx="125">
                  <c:v>43677</c:v>
                </c:pt>
                <c:pt idx="126">
                  <c:v>43676</c:v>
                </c:pt>
                <c:pt idx="127">
                  <c:v>43675</c:v>
                </c:pt>
                <c:pt idx="128">
                  <c:v>43672</c:v>
                </c:pt>
                <c:pt idx="129">
                  <c:v>43671</c:v>
                </c:pt>
                <c:pt idx="130">
                  <c:v>43670</c:v>
                </c:pt>
                <c:pt idx="131">
                  <c:v>43669</c:v>
                </c:pt>
                <c:pt idx="132">
                  <c:v>43668</c:v>
                </c:pt>
                <c:pt idx="133">
                  <c:v>43665</c:v>
                </c:pt>
                <c:pt idx="134">
                  <c:v>43664</c:v>
                </c:pt>
                <c:pt idx="135">
                  <c:v>43663</c:v>
                </c:pt>
                <c:pt idx="136">
                  <c:v>43662</c:v>
                </c:pt>
                <c:pt idx="137">
                  <c:v>43661</c:v>
                </c:pt>
                <c:pt idx="138">
                  <c:v>43658</c:v>
                </c:pt>
                <c:pt idx="139">
                  <c:v>43657</c:v>
                </c:pt>
                <c:pt idx="140">
                  <c:v>43656</c:v>
                </c:pt>
                <c:pt idx="141">
                  <c:v>43655</c:v>
                </c:pt>
                <c:pt idx="142">
                  <c:v>43654</c:v>
                </c:pt>
                <c:pt idx="143">
                  <c:v>43651</c:v>
                </c:pt>
                <c:pt idx="144">
                  <c:v>43650</c:v>
                </c:pt>
                <c:pt idx="145">
                  <c:v>43649</c:v>
                </c:pt>
                <c:pt idx="146">
                  <c:v>43648</c:v>
                </c:pt>
                <c:pt idx="147">
                  <c:v>43647</c:v>
                </c:pt>
                <c:pt idx="148">
                  <c:v>43644</c:v>
                </c:pt>
                <c:pt idx="149">
                  <c:v>43643</c:v>
                </c:pt>
                <c:pt idx="150">
                  <c:v>43642</c:v>
                </c:pt>
                <c:pt idx="151">
                  <c:v>43641</c:v>
                </c:pt>
                <c:pt idx="152">
                  <c:v>43640</c:v>
                </c:pt>
                <c:pt idx="153">
                  <c:v>43637</c:v>
                </c:pt>
                <c:pt idx="154">
                  <c:v>43636</c:v>
                </c:pt>
                <c:pt idx="155">
                  <c:v>43635</c:v>
                </c:pt>
                <c:pt idx="156">
                  <c:v>43634</c:v>
                </c:pt>
                <c:pt idx="157">
                  <c:v>43633</c:v>
                </c:pt>
                <c:pt idx="158">
                  <c:v>43630</c:v>
                </c:pt>
                <c:pt idx="159">
                  <c:v>43629</c:v>
                </c:pt>
                <c:pt idx="160">
                  <c:v>43628</c:v>
                </c:pt>
                <c:pt idx="161">
                  <c:v>43627</c:v>
                </c:pt>
                <c:pt idx="162">
                  <c:v>43626</c:v>
                </c:pt>
                <c:pt idx="163">
                  <c:v>43623</c:v>
                </c:pt>
                <c:pt idx="164">
                  <c:v>43622</c:v>
                </c:pt>
                <c:pt idx="165">
                  <c:v>43621</c:v>
                </c:pt>
                <c:pt idx="166">
                  <c:v>43620</c:v>
                </c:pt>
                <c:pt idx="167">
                  <c:v>43619</c:v>
                </c:pt>
                <c:pt idx="168">
                  <c:v>43616</c:v>
                </c:pt>
                <c:pt idx="169">
                  <c:v>43615</c:v>
                </c:pt>
                <c:pt idx="170">
                  <c:v>43614</c:v>
                </c:pt>
                <c:pt idx="171">
                  <c:v>43613</c:v>
                </c:pt>
                <c:pt idx="172">
                  <c:v>43612</c:v>
                </c:pt>
                <c:pt idx="173">
                  <c:v>43609</c:v>
                </c:pt>
                <c:pt idx="174">
                  <c:v>43608</c:v>
                </c:pt>
                <c:pt idx="175">
                  <c:v>43607</c:v>
                </c:pt>
                <c:pt idx="176">
                  <c:v>43606</c:v>
                </c:pt>
                <c:pt idx="177">
                  <c:v>43605</c:v>
                </c:pt>
                <c:pt idx="178">
                  <c:v>43602</c:v>
                </c:pt>
                <c:pt idx="179">
                  <c:v>43601</c:v>
                </c:pt>
                <c:pt idx="180">
                  <c:v>43600</c:v>
                </c:pt>
                <c:pt idx="181">
                  <c:v>43599</c:v>
                </c:pt>
                <c:pt idx="182">
                  <c:v>43598</c:v>
                </c:pt>
                <c:pt idx="183">
                  <c:v>43595</c:v>
                </c:pt>
                <c:pt idx="184">
                  <c:v>43594</c:v>
                </c:pt>
                <c:pt idx="185">
                  <c:v>43593</c:v>
                </c:pt>
                <c:pt idx="186">
                  <c:v>43592</c:v>
                </c:pt>
                <c:pt idx="187">
                  <c:v>43591</c:v>
                </c:pt>
                <c:pt idx="188">
                  <c:v>43588</c:v>
                </c:pt>
                <c:pt idx="189">
                  <c:v>43587</c:v>
                </c:pt>
                <c:pt idx="190">
                  <c:v>43586</c:v>
                </c:pt>
                <c:pt idx="191">
                  <c:v>43585</c:v>
                </c:pt>
                <c:pt idx="192">
                  <c:v>43584</c:v>
                </c:pt>
                <c:pt idx="193">
                  <c:v>43581</c:v>
                </c:pt>
                <c:pt idx="194">
                  <c:v>43580</c:v>
                </c:pt>
                <c:pt idx="195">
                  <c:v>43579</c:v>
                </c:pt>
                <c:pt idx="196">
                  <c:v>43578</c:v>
                </c:pt>
                <c:pt idx="197">
                  <c:v>43577</c:v>
                </c:pt>
                <c:pt idx="198">
                  <c:v>43573</c:v>
                </c:pt>
                <c:pt idx="199">
                  <c:v>43572</c:v>
                </c:pt>
                <c:pt idx="200">
                  <c:v>43571</c:v>
                </c:pt>
                <c:pt idx="201">
                  <c:v>43570</c:v>
                </c:pt>
                <c:pt idx="202">
                  <c:v>43567</c:v>
                </c:pt>
                <c:pt idx="203">
                  <c:v>43566</c:v>
                </c:pt>
                <c:pt idx="204">
                  <c:v>43565</c:v>
                </c:pt>
                <c:pt idx="205">
                  <c:v>43564</c:v>
                </c:pt>
                <c:pt idx="206">
                  <c:v>43563</c:v>
                </c:pt>
                <c:pt idx="207">
                  <c:v>43560</c:v>
                </c:pt>
                <c:pt idx="208">
                  <c:v>43559</c:v>
                </c:pt>
                <c:pt idx="209">
                  <c:v>43558</c:v>
                </c:pt>
                <c:pt idx="210">
                  <c:v>43557</c:v>
                </c:pt>
                <c:pt idx="211">
                  <c:v>43556</c:v>
                </c:pt>
                <c:pt idx="212">
                  <c:v>43553</c:v>
                </c:pt>
                <c:pt idx="213">
                  <c:v>43552</c:v>
                </c:pt>
                <c:pt idx="214">
                  <c:v>43551</c:v>
                </c:pt>
                <c:pt idx="215">
                  <c:v>43550</c:v>
                </c:pt>
                <c:pt idx="216">
                  <c:v>43549</c:v>
                </c:pt>
                <c:pt idx="217">
                  <c:v>43546</c:v>
                </c:pt>
                <c:pt idx="218">
                  <c:v>43545</c:v>
                </c:pt>
                <c:pt idx="219">
                  <c:v>43544</c:v>
                </c:pt>
                <c:pt idx="220">
                  <c:v>43543</c:v>
                </c:pt>
                <c:pt idx="221">
                  <c:v>43542</c:v>
                </c:pt>
                <c:pt idx="222">
                  <c:v>43539</c:v>
                </c:pt>
                <c:pt idx="223">
                  <c:v>43538</c:v>
                </c:pt>
                <c:pt idx="224">
                  <c:v>43537</c:v>
                </c:pt>
                <c:pt idx="225">
                  <c:v>43536</c:v>
                </c:pt>
                <c:pt idx="226">
                  <c:v>43535</c:v>
                </c:pt>
                <c:pt idx="227">
                  <c:v>43532</c:v>
                </c:pt>
                <c:pt idx="228">
                  <c:v>43531</c:v>
                </c:pt>
                <c:pt idx="229">
                  <c:v>43530</c:v>
                </c:pt>
                <c:pt idx="230">
                  <c:v>43529</c:v>
                </c:pt>
                <c:pt idx="231">
                  <c:v>43528</c:v>
                </c:pt>
                <c:pt idx="232">
                  <c:v>43525</c:v>
                </c:pt>
                <c:pt idx="233">
                  <c:v>43524</c:v>
                </c:pt>
                <c:pt idx="234">
                  <c:v>43523</c:v>
                </c:pt>
                <c:pt idx="235">
                  <c:v>43522</c:v>
                </c:pt>
                <c:pt idx="236">
                  <c:v>43521</c:v>
                </c:pt>
                <c:pt idx="237">
                  <c:v>43518</c:v>
                </c:pt>
                <c:pt idx="238">
                  <c:v>43517</c:v>
                </c:pt>
                <c:pt idx="239">
                  <c:v>43516</c:v>
                </c:pt>
                <c:pt idx="240">
                  <c:v>43515</c:v>
                </c:pt>
                <c:pt idx="241">
                  <c:v>43514</c:v>
                </c:pt>
                <c:pt idx="242">
                  <c:v>43511</c:v>
                </c:pt>
                <c:pt idx="243">
                  <c:v>43510</c:v>
                </c:pt>
                <c:pt idx="244">
                  <c:v>43509</c:v>
                </c:pt>
                <c:pt idx="245">
                  <c:v>43508</c:v>
                </c:pt>
                <c:pt idx="246">
                  <c:v>43507</c:v>
                </c:pt>
                <c:pt idx="247">
                  <c:v>43504</c:v>
                </c:pt>
                <c:pt idx="248">
                  <c:v>43503</c:v>
                </c:pt>
                <c:pt idx="249">
                  <c:v>43502</c:v>
                </c:pt>
                <c:pt idx="250">
                  <c:v>43501</c:v>
                </c:pt>
                <c:pt idx="251">
                  <c:v>43500</c:v>
                </c:pt>
                <c:pt idx="252">
                  <c:v>43497</c:v>
                </c:pt>
                <c:pt idx="253">
                  <c:v>43496</c:v>
                </c:pt>
                <c:pt idx="254">
                  <c:v>43495</c:v>
                </c:pt>
                <c:pt idx="255">
                  <c:v>43494</c:v>
                </c:pt>
                <c:pt idx="256">
                  <c:v>43493</c:v>
                </c:pt>
                <c:pt idx="257">
                  <c:v>43490</c:v>
                </c:pt>
              </c:numCache>
            </c:numRef>
          </c:cat>
          <c:val>
            <c:numRef>
              <c:f>'Chart 5'!$E$8:$E$265</c:f>
              <c:numCache>
                <c:formatCode>General</c:formatCode>
                <c:ptCount val="258"/>
                <c:pt idx="0">
                  <c:v>1.103</c:v>
                </c:pt>
                <c:pt idx="1">
                  <c:v>1.1054999999999999</c:v>
                </c:pt>
                <c:pt idx="2">
                  <c:v>1.1092</c:v>
                </c:pt>
                <c:pt idx="3">
                  <c:v>1.10819</c:v>
                </c:pt>
                <c:pt idx="4">
                  <c:v>1.1093</c:v>
                </c:pt>
                <c:pt idx="5">
                  <c:v>1.10876</c:v>
                </c:pt>
                <c:pt idx="6">
                  <c:v>1.11338</c:v>
                </c:pt>
                <c:pt idx="7">
                  <c:v>1.1149100000000001</c:v>
                </c:pt>
                <c:pt idx="8">
                  <c:v>1.1128499999999999</c:v>
                </c:pt>
                <c:pt idx="9">
                  <c:v>1.1133200000000001</c:v>
                </c:pt>
                <c:pt idx="10">
                  <c:v>1.1121000000000001</c:v>
                </c:pt>
                <c:pt idx="11">
                  <c:v>1.1104099999999999</c:v>
                </c:pt>
                <c:pt idx="12">
                  <c:v>1.11046</c:v>
                </c:pt>
                <c:pt idx="13">
                  <c:v>1.1152500000000001</c:v>
                </c:pt>
                <c:pt idx="14">
                  <c:v>1.1194599999999999</c:v>
                </c:pt>
                <c:pt idx="15">
                  <c:v>1.11599</c:v>
                </c:pt>
                <c:pt idx="16">
                  <c:v>1.1170899999999999</c:v>
                </c:pt>
                <c:pt idx="17">
                  <c:v>1.1211</c:v>
                </c:pt>
                <c:pt idx="18">
                  <c:v>1.1197999999999999</c:v>
                </c:pt>
                <c:pt idx="19">
                  <c:v>1.11754</c:v>
                </c:pt>
                <c:pt idx="20">
                  <c:v>1.10971</c:v>
                </c:pt>
                <c:pt idx="21">
                  <c:v>1.1086</c:v>
                </c:pt>
                <c:pt idx="22">
                  <c:v>1.1088</c:v>
                </c:pt>
                <c:pt idx="23">
                  <c:v>1.1075900000000001</c:v>
                </c:pt>
                <c:pt idx="24">
                  <c:v>1.1119399999999999</c:v>
                </c:pt>
                <c:pt idx="25">
                  <c:v>1.11127</c:v>
                </c:pt>
                <c:pt idx="26">
                  <c:v>1.11494</c:v>
                </c:pt>
                <c:pt idx="27">
                  <c:v>1.11436</c:v>
                </c:pt>
                <c:pt idx="28">
                  <c:v>1.1121700000000001</c:v>
                </c:pt>
                <c:pt idx="29">
                  <c:v>1.113</c:v>
                </c:pt>
                <c:pt idx="30">
                  <c:v>1.11294</c:v>
                </c:pt>
                <c:pt idx="31">
                  <c:v>1.1092500000000001</c:v>
                </c:pt>
                <c:pt idx="32">
                  <c:v>1.1063099999999999</c:v>
                </c:pt>
                <c:pt idx="33">
                  <c:v>1.10589</c:v>
                </c:pt>
                <c:pt idx="34">
                  <c:v>1.11032</c:v>
                </c:pt>
                <c:pt idx="35">
                  <c:v>1.10771</c:v>
                </c:pt>
                <c:pt idx="36">
                  <c:v>1.1081000000000001</c:v>
                </c:pt>
                <c:pt idx="37">
                  <c:v>1.1078300000000001</c:v>
                </c:pt>
                <c:pt idx="38">
                  <c:v>1.1019099999999999</c:v>
                </c:pt>
                <c:pt idx="39">
                  <c:v>1.1006899999999999</c:v>
                </c:pt>
                <c:pt idx="40">
                  <c:v>1.0999000000000001</c:v>
                </c:pt>
                <c:pt idx="41">
                  <c:v>1.1020000000000001</c:v>
                </c:pt>
                <c:pt idx="42">
                  <c:v>1.10137</c:v>
                </c:pt>
                <c:pt idx="43">
                  <c:v>1.10215</c:v>
                </c:pt>
                <c:pt idx="44">
                  <c:v>1.10581</c:v>
                </c:pt>
                <c:pt idx="45">
                  <c:v>1.1072200000000001</c:v>
                </c:pt>
                <c:pt idx="46">
                  <c:v>1.1077900000000001</c:v>
                </c:pt>
                <c:pt idx="47">
                  <c:v>1.1071500000000001</c:v>
                </c:pt>
                <c:pt idx="48">
                  <c:v>1.10494</c:v>
                </c:pt>
                <c:pt idx="49">
                  <c:v>1.10219</c:v>
                </c:pt>
                <c:pt idx="50">
                  <c:v>1.1005400000000001</c:v>
                </c:pt>
                <c:pt idx="51">
                  <c:v>1.1007400000000001</c:v>
                </c:pt>
                <c:pt idx="52">
                  <c:v>1.1032200000000001</c:v>
                </c:pt>
                <c:pt idx="53">
                  <c:v>1.10165</c:v>
                </c:pt>
                <c:pt idx="54">
                  <c:v>1.10487</c:v>
                </c:pt>
                <c:pt idx="55">
                  <c:v>1.1065799999999999</c:v>
                </c:pt>
                <c:pt idx="56">
                  <c:v>1.10741</c:v>
                </c:pt>
                <c:pt idx="57">
                  <c:v>1.1126400000000001</c:v>
                </c:pt>
                <c:pt idx="58">
                  <c:v>1.1164000000000001</c:v>
                </c:pt>
                <c:pt idx="59">
                  <c:v>1.1150500000000001</c:v>
                </c:pt>
                <c:pt idx="60">
                  <c:v>1.11521</c:v>
                </c:pt>
                <c:pt idx="61">
                  <c:v>1.1110899999999999</c:v>
                </c:pt>
                <c:pt idx="62">
                  <c:v>1.10995</c:v>
                </c:pt>
                <c:pt idx="63">
                  <c:v>1.10799</c:v>
                </c:pt>
                <c:pt idx="64">
                  <c:v>1.11053</c:v>
                </c:pt>
                <c:pt idx="65">
                  <c:v>1.1131500000000001</c:v>
                </c:pt>
                <c:pt idx="66">
                  <c:v>1.1124499999999999</c:v>
                </c:pt>
                <c:pt idx="67">
                  <c:v>1.1149500000000001</c:v>
                </c:pt>
                <c:pt idx="68">
                  <c:v>1.1182000000000001</c:v>
                </c:pt>
                <c:pt idx="69">
                  <c:v>1.1127199999999999</c:v>
                </c:pt>
                <c:pt idx="70">
                  <c:v>1.1072500000000001</c:v>
                </c:pt>
                <c:pt idx="71">
                  <c:v>1.1030599999999999</c:v>
                </c:pt>
                <c:pt idx="72">
                  <c:v>1.1023000000000001</c:v>
                </c:pt>
                <c:pt idx="73">
                  <c:v>1.1035600000000001</c:v>
                </c:pt>
                <c:pt idx="74">
                  <c:v>1.10083</c:v>
                </c:pt>
                <c:pt idx="75">
                  <c:v>1.0972200000000001</c:v>
                </c:pt>
                <c:pt idx="76">
                  <c:v>1.0954699999999999</c:v>
                </c:pt>
                <c:pt idx="77">
                  <c:v>1.0970299999999999</c:v>
                </c:pt>
                <c:pt idx="78">
                  <c:v>1.0974999999999999</c:v>
                </c:pt>
                <c:pt idx="79">
                  <c:v>1.09711</c:v>
                </c:pt>
                <c:pt idx="80">
                  <c:v>1.0960099999999999</c:v>
                </c:pt>
                <c:pt idx="81">
                  <c:v>1.0929899999999999</c:v>
                </c:pt>
                <c:pt idx="82">
                  <c:v>1.0898099999999999</c:v>
                </c:pt>
                <c:pt idx="83">
                  <c:v>1.0939399999999999</c:v>
                </c:pt>
                <c:pt idx="84">
                  <c:v>1.09178</c:v>
                </c:pt>
                <c:pt idx="85">
                  <c:v>1.0944199999999999</c:v>
                </c:pt>
                <c:pt idx="86">
                  <c:v>1.1018699999999999</c:v>
                </c:pt>
                <c:pt idx="87">
                  <c:v>1.0994200000000001</c:v>
                </c:pt>
                <c:pt idx="88">
                  <c:v>1.1016999999999999</c:v>
                </c:pt>
                <c:pt idx="89">
                  <c:v>1.1040700000000001</c:v>
                </c:pt>
                <c:pt idx="90">
                  <c:v>1.1032999999999999</c:v>
                </c:pt>
                <c:pt idx="91">
                  <c:v>1.1071299999999999</c:v>
                </c:pt>
                <c:pt idx="92">
                  <c:v>1.09989</c:v>
                </c:pt>
                <c:pt idx="93">
                  <c:v>1.1071</c:v>
                </c:pt>
                <c:pt idx="94">
                  <c:v>1.1063400000000001</c:v>
                </c:pt>
                <c:pt idx="95">
                  <c:v>1.1008</c:v>
                </c:pt>
                <c:pt idx="96">
                  <c:v>1.10476</c:v>
                </c:pt>
                <c:pt idx="97">
                  <c:v>1.1047899999999999</c:v>
                </c:pt>
                <c:pt idx="98">
                  <c:v>1.1028899999999999</c:v>
                </c:pt>
                <c:pt idx="99">
                  <c:v>1.10347</c:v>
                </c:pt>
                <c:pt idx="100">
                  <c:v>1.10331</c:v>
                </c:pt>
                <c:pt idx="101">
                  <c:v>1.0970899999999999</c:v>
                </c:pt>
                <c:pt idx="102">
                  <c:v>1.09687</c:v>
                </c:pt>
                <c:pt idx="103">
                  <c:v>1.0989</c:v>
                </c:pt>
                <c:pt idx="104">
                  <c:v>1.10581</c:v>
                </c:pt>
                <c:pt idx="105">
                  <c:v>1.10806</c:v>
                </c:pt>
                <c:pt idx="106">
                  <c:v>1.1090500000000001</c:v>
                </c:pt>
                <c:pt idx="107">
                  <c:v>1.1099399999999999</c:v>
                </c:pt>
                <c:pt idx="108">
                  <c:v>1.1143099999999999</c:v>
                </c:pt>
                <c:pt idx="109">
                  <c:v>1.10798</c:v>
                </c:pt>
                <c:pt idx="110">
                  <c:v>1.10884</c:v>
                </c:pt>
                <c:pt idx="111">
                  <c:v>1.1095600000000001</c:v>
                </c:pt>
                <c:pt idx="112">
                  <c:v>1.10782</c:v>
                </c:pt>
                <c:pt idx="113">
                  <c:v>1.109</c:v>
                </c:pt>
                <c:pt idx="114">
                  <c:v>1.1104700000000001</c:v>
                </c:pt>
                <c:pt idx="115">
                  <c:v>1.1140000000000001</c:v>
                </c:pt>
                <c:pt idx="116">
                  <c:v>1.1172</c:v>
                </c:pt>
                <c:pt idx="117">
                  <c:v>1.1214999999999999</c:v>
                </c:pt>
                <c:pt idx="118">
                  <c:v>1.1196999999999999</c:v>
                </c:pt>
                <c:pt idx="119">
                  <c:v>1.1193299999999999</c:v>
                </c:pt>
                <c:pt idx="120">
                  <c:v>1.12009</c:v>
                </c:pt>
                <c:pt idx="121">
                  <c:v>1.12009</c:v>
                </c:pt>
                <c:pt idx="122">
                  <c:v>1.12138</c:v>
                </c:pt>
                <c:pt idx="123">
                  <c:v>1.11083</c:v>
                </c:pt>
                <c:pt idx="124">
                  <c:v>1.1082099999999999</c:v>
                </c:pt>
                <c:pt idx="125">
                  <c:v>1.1072</c:v>
                </c:pt>
                <c:pt idx="126">
                  <c:v>1.11557</c:v>
                </c:pt>
                <c:pt idx="127">
                  <c:v>1.1145099999999999</c:v>
                </c:pt>
                <c:pt idx="128">
                  <c:v>1.1127800000000001</c:v>
                </c:pt>
                <c:pt idx="129">
                  <c:v>1.1147100000000001</c:v>
                </c:pt>
                <c:pt idx="130">
                  <c:v>1.11422</c:v>
                </c:pt>
                <c:pt idx="131">
                  <c:v>1.11513</c:v>
                </c:pt>
                <c:pt idx="132">
                  <c:v>1.1208899999999999</c:v>
                </c:pt>
                <c:pt idx="133">
                  <c:v>1.1221099999999999</c:v>
                </c:pt>
                <c:pt idx="134">
                  <c:v>1.1277200000000001</c:v>
                </c:pt>
                <c:pt idx="135">
                  <c:v>1.1226499999999999</c:v>
                </c:pt>
                <c:pt idx="136">
                  <c:v>1.1210199999999999</c:v>
                </c:pt>
                <c:pt idx="137">
                  <c:v>1.1260600000000001</c:v>
                </c:pt>
                <c:pt idx="138">
                  <c:v>1.127</c:v>
                </c:pt>
                <c:pt idx="139">
                  <c:v>1.1253</c:v>
                </c:pt>
                <c:pt idx="140">
                  <c:v>1.1253299999999999</c:v>
                </c:pt>
                <c:pt idx="141">
                  <c:v>1.1207499999999999</c:v>
                </c:pt>
                <c:pt idx="142">
                  <c:v>1.12151</c:v>
                </c:pt>
                <c:pt idx="143">
                  <c:v>1.1224499999999999</c:v>
                </c:pt>
                <c:pt idx="144">
                  <c:v>1.12852</c:v>
                </c:pt>
                <c:pt idx="145">
                  <c:v>1.12792</c:v>
                </c:pt>
                <c:pt idx="146">
                  <c:v>1.1289</c:v>
                </c:pt>
                <c:pt idx="147">
                  <c:v>1.1287499999999999</c:v>
                </c:pt>
                <c:pt idx="148">
                  <c:v>1.13733</c:v>
                </c:pt>
                <c:pt idx="149">
                  <c:v>1.1368100000000001</c:v>
                </c:pt>
                <c:pt idx="150">
                  <c:v>1.1373599999999999</c:v>
                </c:pt>
                <c:pt idx="151">
                  <c:v>1.13687</c:v>
                </c:pt>
                <c:pt idx="152">
                  <c:v>1.1396299999999999</c:v>
                </c:pt>
                <c:pt idx="153">
                  <c:v>1.1368499999999999</c:v>
                </c:pt>
                <c:pt idx="154">
                  <c:v>1.12931</c:v>
                </c:pt>
                <c:pt idx="155">
                  <c:v>1.1228899999999999</c:v>
                </c:pt>
                <c:pt idx="156">
                  <c:v>1.1194200000000001</c:v>
                </c:pt>
                <c:pt idx="157">
                  <c:v>1.1221399999999999</c:v>
                </c:pt>
                <c:pt idx="158">
                  <c:v>1.1208899999999999</c:v>
                </c:pt>
                <c:pt idx="159">
                  <c:v>1.12771</c:v>
                </c:pt>
                <c:pt idx="160">
                  <c:v>1.1291599999999999</c:v>
                </c:pt>
                <c:pt idx="161">
                  <c:v>1.13269</c:v>
                </c:pt>
                <c:pt idx="162">
                  <c:v>1.1312500000000001</c:v>
                </c:pt>
                <c:pt idx="163">
                  <c:v>1.1333</c:v>
                </c:pt>
                <c:pt idx="164">
                  <c:v>1.12765</c:v>
                </c:pt>
                <c:pt idx="165">
                  <c:v>1.12266</c:v>
                </c:pt>
                <c:pt idx="166">
                  <c:v>1.1253</c:v>
                </c:pt>
                <c:pt idx="167">
                  <c:v>1.1243399999999999</c:v>
                </c:pt>
                <c:pt idx="168">
                  <c:v>1.11686</c:v>
                </c:pt>
                <c:pt idx="169">
                  <c:v>1.11294</c:v>
                </c:pt>
                <c:pt idx="170">
                  <c:v>1.11351</c:v>
                </c:pt>
                <c:pt idx="171">
                  <c:v>1.11652</c:v>
                </c:pt>
                <c:pt idx="172">
                  <c:v>1.1192899999999999</c:v>
                </c:pt>
                <c:pt idx="173">
                  <c:v>1.1202000000000001</c:v>
                </c:pt>
                <c:pt idx="174">
                  <c:v>1.1182700000000001</c:v>
                </c:pt>
                <c:pt idx="175">
                  <c:v>1.1152</c:v>
                </c:pt>
                <c:pt idx="176">
                  <c:v>1.1162000000000001</c:v>
                </c:pt>
                <c:pt idx="177">
                  <c:v>1.1166499999999999</c:v>
                </c:pt>
                <c:pt idx="178">
                  <c:v>1.11581</c:v>
                </c:pt>
                <c:pt idx="179">
                  <c:v>1.11724</c:v>
                </c:pt>
                <c:pt idx="180">
                  <c:v>1.1204000000000001</c:v>
                </c:pt>
                <c:pt idx="181">
                  <c:v>1.1206799999999999</c:v>
                </c:pt>
                <c:pt idx="182">
                  <c:v>1.1225099999999999</c:v>
                </c:pt>
                <c:pt idx="183">
                  <c:v>1.1237900000000001</c:v>
                </c:pt>
                <c:pt idx="184">
                  <c:v>1.1217299999999999</c:v>
                </c:pt>
                <c:pt idx="185">
                  <c:v>1.11938</c:v>
                </c:pt>
                <c:pt idx="186">
                  <c:v>1.11934</c:v>
                </c:pt>
                <c:pt idx="187">
                  <c:v>1.11944</c:v>
                </c:pt>
                <c:pt idx="188">
                  <c:v>1.1193299999999999</c:v>
                </c:pt>
                <c:pt idx="189">
                  <c:v>1.1171899999999999</c:v>
                </c:pt>
                <c:pt idx="190">
                  <c:v>1.1198900000000001</c:v>
                </c:pt>
                <c:pt idx="191">
                  <c:v>1.1213900000000001</c:v>
                </c:pt>
                <c:pt idx="192">
                  <c:v>1.1182799999999999</c:v>
                </c:pt>
                <c:pt idx="193">
                  <c:v>1.1149</c:v>
                </c:pt>
                <c:pt idx="194">
                  <c:v>1.1133999999999999</c:v>
                </c:pt>
                <c:pt idx="195">
                  <c:v>1.11551</c:v>
                </c:pt>
                <c:pt idx="196">
                  <c:v>1.1222399999999999</c:v>
                </c:pt>
                <c:pt idx="197">
                  <c:v>1.12578</c:v>
                </c:pt>
                <c:pt idx="198">
                  <c:v>1.12313</c:v>
                </c:pt>
                <c:pt idx="199">
                  <c:v>1.12982</c:v>
                </c:pt>
                <c:pt idx="200">
                  <c:v>1.1285499999999999</c:v>
                </c:pt>
                <c:pt idx="201">
                  <c:v>1.1300699999999999</c:v>
                </c:pt>
                <c:pt idx="202">
                  <c:v>1.12984</c:v>
                </c:pt>
                <c:pt idx="203">
                  <c:v>1.12561</c:v>
                </c:pt>
                <c:pt idx="204">
                  <c:v>1.1274900000000001</c:v>
                </c:pt>
                <c:pt idx="205">
                  <c:v>1.1264099999999999</c:v>
                </c:pt>
                <c:pt idx="206">
                  <c:v>1.1259999999999999</c:v>
                </c:pt>
                <c:pt idx="207">
                  <c:v>1.1212</c:v>
                </c:pt>
                <c:pt idx="208">
                  <c:v>1.12205</c:v>
                </c:pt>
                <c:pt idx="209">
                  <c:v>1.12364</c:v>
                </c:pt>
                <c:pt idx="210">
                  <c:v>1.12026</c:v>
                </c:pt>
                <c:pt idx="211">
                  <c:v>1.1202300000000001</c:v>
                </c:pt>
                <c:pt idx="212">
                  <c:v>1.1216999999999999</c:v>
                </c:pt>
                <c:pt idx="213">
                  <c:v>1.1225000000000001</c:v>
                </c:pt>
                <c:pt idx="214">
                  <c:v>1.12514</c:v>
                </c:pt>
                <c:pt idx="215">
                  <c:v>1.12704</c:v>
                </c:pt>
                <c:pt idx="216">
                  <c:v>1.1312899999999999</c:v>
                </c:pt>
                <c:pt idx="217">
                  <c:v>1.1299999999999999</c:v>
                </c:pt>
                <c:pt idx="218">
                  <c:v>1.1372899999999999</c:v>
                </c:pt>
                <c:pt idx="219">
                  <c:v>1.1424000000000001</c:v>
                </c:pt>
                <c:pt idx="220">
                  <c:v>1.1349</c:v>
                </c:pt>
                <c:pt idx="221">
                  <c:v>1.1334</c:v>
                </c:pt>
                <c:pt idx="222">
                  <c:v>1.1324000000000001</c:v>
                </c:pt>
                <c:pt idx="223">
                  <c:v>1.1304099999999999</c:v>
                </c:pt>
                <c:pt idx="224">
                  <c:v>1.1330199999999999</c:v>
                </c:pt>
                <c:pt idx="225">
                  <c:v>1.1287799999999999</c:v>
                </c:pt>
                <c:pt idx="226">
                  <c:v>1.12486</c:v>
                </c:pt>
                <c:pt idx="227">
                  <c:v>1.12323</c:v>
                </c:pt>
                <c:pt idx="228">
                  <c:v>1.1193</c:v>
                </c:pt>
                <c:pt idx="229">
                  <c:v>1.1305499999999999</c:v>
                </c:pt>
                <c:pt idx="230">
                  <c:v>1.13073</c:v>
                </c:pt>
                <c:pt idx="231">
                  <c:v>1.1339399999999999</c:v>
                </c:pt>
                <c:pt idx="232">
                  <c:v>1.1362000000000001</c:v>
                </c:pt>
                <c:pt idx="233">
                  <c:v>1.137</c:v>
                </c:pt>
                <c:pt idx="234">
                  <c:v>1.13693</c:v>
                </c:pt>
                <c:pt idx="235">
                  <c:v>1.13883</c:v>
                </c:pt>
                <c:pt idx="236">
                  <c:v>1.13571</c:v>
                </c:pt>
                <c:pt idx="237">
                  <c:v>1.1334</c:v>
                </c:pt>
                <c:pt idx="238">
                  <c:v>1.1332500000000001</c:v>
                </c:pt>
                <c:pt idx="239">
                  <c:v>1.1336999999999999</c:v>
                </c:pt>
                <c:pt idx="240">
                  <c:v>1.13395</c:v>
                </c:pt>
                <c:pt idx="241">
                  <c:v>1.1308100000000001</c:v>
                </c:pt>
                <c:pt idx="242">
                  <c:v>1.12947</c:v>
                </c:pt>
                <c:pt idx="243">
                  <c:v>1.1293299999999999</c:v>
                </c:pt>
                <c:pt idx="244">
                  <c:v>1.12582</c:v>
                </c:pt>
                <c:pt idx="245">
                  <c:v>1.1325000000000001</c:v>
                </c:pt>
                <c:pt idx="246">
                  <c:v>1.12751</c:v>
                </c:pt>
                <c:pt idx="247">
                  <c:v>1.13191</c:v>
                </c:pt>
                <c:pt idx="248">
                  <c:v>1.1339999999999999</c:v>
                </c:pt>
                <c:pt idx="249">
                  <c:v>1.13618</c:v>
                </c:pt>
                <c:pt idx="250">
                  <c:v>1.1404700000000001</c:v>
                </c:pt>
                <c:pt idx="251">
                  <c:v>1.14351</c:v>
                </c:pt>
                <c:pt idx="252">
                  <c:v>1.1455</c:v>
                </c:pt>
                <c:pt idx="253">
                  <c:v>1.14466</c:v>
                </c:pt>
                <c:pt idx="254">
                  <c:v>1.14784</c:v>
                </c:pt>
                <c:pt idx="255">
                  <c:v>1.1431</c:v>
                </c:pt>
                <c:pt idx="256">
                  <c:v>1.1426099999999999</c:v>
                </c:pt>
                <c:pt idx="257">
                  <c:v>1.1405000000000001</c:v>
                </c:pt>
              </c:numCache>
            </c:numRef>
          </c:val>
          <c:smooth val="0"/>
          <c:extLst>
            <c:ext xmlns:c16="http://schemas.microsoft.com/office/drawing/2014/chart" uri="{C3380CC4-5D6E-409C-BE32-E72D297353CC}">
              <c16:uniqueId val="{00000001-3E3C-4A4E-BFF0-A4ABF0E4660C}"/>
            </c:ext>
          </c:extLst>
        </c:ser>
        <c:dLbls>
          <c:showLegendKey val="0"/>
          <c:showVal val="0"/>
          <c:showCatName val="0"/>
          <c:showSerName val="0"/>
          <c:showPercent val="0"/>
          <c:showBubbleSize val="0"/>
        </c:dLbls>
        <c:marker val="1"/>
        <c:smooth val="0"/>
        <c:axId val="434382400"/>
        <c:axId val="434382008"/>
      </c:lineChart>
      <c:dateAx>
        <c:axId val="434381224"/>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381616"/>
        <c:crosses val="autoZero"/>
        <c:auto val="1"/>
        <c:lblOffset val="100"/>
        <c:baseTimeUnit val="days"/>
      </c:dateAx>
      <c:valAx>
        <c:axId val="434381616"/>
        <c:scaling>
          <c:orientation val="minMax"/>
          <c:min val="4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381224"/>
        <c:crosses val="autoZero"/>
        <c:crossBetween val="between"/>
      </c:valAx>
      <c:valAx>
        <c:axId val="43438200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382400"/>
        <c:crosses val="max"/>
        <c:crossBetween val="between"/>
      </c:valAx>
      <c:dateAx>
        <c:axId val="434382400"/>
        <c:scaling>
          <c:orientation val="minMax"/>
        </c:scaling>
        <c:delete val="1"/>
        <c:axPos val="b"/>
        <c:numFmt formatCode="mm/dd/yyyy" sourceLinked="1"/>
        <c:majorTickMark val="out"/>
        <c:minorTickMark val="none"/>
        <c:tickLblPos val="nextTo"/>
        <c:crossAx val="434382008"/>
        <c:crosses val="autoZero"/>
        <c:auto val="1"/>
        <c:lblOffset val="100"/>
        <c:baseTimeUnit val="day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Chart 6</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 6'!$D$5:$D$7</c:f>
              <c:strCache>
                <c:ptCount val="3"/>
                <c:pt idx="0">
                  <c:v>%WBS 1!-ICE</c:v>
                </c:pt>
                <c:pt idx="1">
                  <c:v>Last</c:v>
                </c:pt>
                <c:pt idx="2">
                  <c:v>LIGHT CRUDE OIL-WTI</c:v>
                </c:pt>
              </c:strCache>
            </c:strRef>
          </c:tx>
          <c:spPr>
            <a:ln w="28575" cap="rnd">
              <a:solidFill>
                <a:schemeClr val="accent1"/>
              </a:solidFill>
              <a:round/>
            </a:ln>
            <a:effectLst/>
          </c:spPr>
          <c:marker>
            <c:symbol val="none"/>
          </c:marker>
          <c:cat>
            <c:numRef>
              <c:f>'Chart 6'!$C$8:$C$265</c:f>
              <c:numCache>
                <c:formatCode>mm/dd/yyyy</c:formatCode>
                <c:ptCount val="258"/>
                <c:pt idx="0">
                  <c:v>43854</c:v>
                </c:pt>
                <c:pt idx="1">
                  <c:v>43853</c:v>
                </c:pt>
                <c:pt idx="2">
                  <c:v>43852</c:v>
                </c:pt>
                <c:pt idx="3">
                  <c:v>43851</c:v>
                </c:pt>
                <c:pt idx="4">
                  <c:v>43847</c:v>
                </c:pt>
                <c:pt idx="5">
                  <c:v>43846</c:v>
                </c:pt>
                <c:pt idx="6">
                  <c:v>43845</c:v>
                </c:pt>
                <c:pt idx="7">
                  <c:v>43844</c:v>
                </c:pt>
                <c:pt idx="8">
                  <c:v>43843</c:v>
                </c:pt>
                <c:pt idx="9">
                  <c:v>43840</c:v>
                </c:pt>
                <c:pt idx="10">
                  <c:v>43839</c:v>
                </c:pt>
                <c:pt idx="11">
                  <c:v>43838</c:v>
                </c:pt>
                <c:pt idx="12">
                  <c:v>43837</c:v>
                </c:pt>
                <c:pt idx="13">
                  <c:v>43836</c:v>
                </c:pt>
                <c:pt idx="14">
                  <c:v>43833</c:v>
                </c:pt>
                <c:pt idx="15">
                  <c:v>43832</c:v>
                </c:pt>
                <c:pt idx="16">
                  <c:v>43830</c:v>
                </c:pt>
                <c:pt idx="17">
                  <c:v>43829</c:v>
                </c:pt>
                <c:pt idx="18">
                  <c:v>43826</c:v>
                </c:pt>
                <c:pt idx="19">
                  <c:v>43825</c:v>
                </c:pt>
                <c:pt idx="20">
                  <c:v>43823</c:v>
                </c:pt>
                <c:pt idx="21">
                  <c:v>43822</c:v>
                </c:pt>
                <c:pt idx="22">
                  <c:v>43819</c:v>
                </c:pt>
                <c:pt idx="23">
                  <c:v>43818</c:v>
                </c:pt>
                <c:pt idx="24">
                  <c:v>43817</c:v>
                </c:pt>
                <c:pt idx="25">
                  <c:v>43816</c:v>
                </c:pt>
                <c:pt idx="26">
                  <c:v>43815</c:v>
                </c:pt>
                <c:pt idx="27">
                  <c:v>43812</c:v>
                </c:pt>
                <c:pt idx="28">
                  <c:v>43811</c:v>
                </c:pt>
                <c:pt idx="29">
                  <c:v>43810</c:v>
                </c:pt>
                <c:pt idx="30">
                  <c:v>43809</c:v>
                </c:pt>
                <c:pt idx="31">
                  <c:v>43808</c:v>
                </c:pt>
                <c:pt idx="32">
                  <c:v>43805</c:v>
                </c:pt>
                <c:pt idx="33">
                  <c:v>43804</c:v>
                </c:pt>
                <c:pt idx="34">
                  <c:v>43803</c:v>
                </c:pt>
                <c:pt idx="35">
                  <c:v>43802</c:v>
                </c:pt>
                <c:pt idx="36">
                  <c:v>43801</c:v>
                </c:pt>
                <c:pt idx="37">
                  <c:v>43798</c:v>
                </c:pt>
                <c:pt idx="38">
                  <c:v>43796</c:v>
                </c:pt>
                <c:pt idx="39">
                  <c:v>43795</c:v>
                </c:pt>
                <c:pt idx="40">
                  <c:v>43794</c:v>
                </c:pt>
                <c:pt idx="41">
                  <c:v>43791</c:v>
                </c:pt>
                <c:pt idx="42">
                  <c:v>43790</c:v>
                </c:pt>
                <c:pt idx="43">
                  <c:v>43789</c:v>
                </c:pt>
                <c:pt idx="44">
                  <c:v>43788</c:v>
                </c:pt>
                <c:pt idx="45">
                  <c:v>43787</c:v>
                </c:pt>
                <c:pt idx="46">
                  <c:v>43784</c:v>
                </c:pt>
                <c:pt idx="47">
                  <c:v>43783</c:v>
                </c:pt>
                <c:pt idx="48">
                  <c:v>43782</c:v>
                </c:pt>
                <c:pt idx="49">
                  <c:v>43781</c:v>
                </c:pt>
                <c:pt idx="50">
                  <c:v>43780</c:v>
                </c:pt>
                <c:pt idx="51">
                  <c:v>43777</c:v>
                </c:pt>
                <c:pt idx="52">
                  <c:v>43776</c:v>
                </c:pt>
                <c:pt idx="53">
                  <c:v>43775</c:v>
                </c:pt>
                <c:pt idx="54">
                  <c:v>43774</c:v>
                </c:pt>
                <c:pt idx="55">
                  <c:v>43773</c:v>
                </c:pt>
                <c:pt idx="56">
                  <c:v>43770</c:v>
                </c:pt>
                <c:pt idx="57">
                  <c:v>43769</c:v>
                </c:pt>
                <c:pt idx="58">
                  <c:v>43768</c:v>
                </c:pt>
                <c:pt idx="59">
                  <c:v>43767</c:v>
                </c:pt>
                <c:pt idx="60">
                  <c:v>43766</c:v>
                </c:pt>
                <c:pt idx="61">
                  <c:v>43763</c:v>
                </c:pt>
                <c:pt idx="62">
                  <c:v>43762</c:v>
                </c:pt>
                <c:pt idx="63">
                  <c:v>43761</c:v>
                </c:pt>
                <c:pt idx="64">
                  <c:v>43760</c:v>
                </c:pt>
                <c:pt idx="65">
                  <c:v>43759</c:v>
                </c:pt>
                <c:pt idx="66">
                  <c:v>43756</c:v>
                </c:pt>
                <c:pt idx="67">
                  <c:v>43755</c:v>
                </c:pt>
                <c:pt idx="68">
                  <c:v>43754</c:v>
                </c:pt>
                <c:pt idx="69">
                  <c:v>43753</c:v>
                </c:pt>
                <c:pt idx="70">
                  <c:v>43752</c:v>
                </c:pt>
                <c:pt idx="71">
                  <c:v>43749</c:v>
                </c:pt>
                <c:pt idx="72">
                  <c:v>43748</c:v>
                </c:pt>
                <c:pt idx="73">
                  <c:v>43747</c:v>
                </c:pt>
                <c:pt idx="74">
                  <c:v>43746</c:v>
                </c:pt>
                <c:pt idx="75">
                  <c:v>43745</c:v>
                </c:pt>
                <c:pt idx="76">
                  <c:v>43742</c:v>
                </c:pt>
                <c:pt idx="77">
                  <c:v>43741</c:v>
                </c:pt>
                <c:pt idx="78">
                  <c:v>43740</c:v>
                </c:pt>
                <c:pt idx="79">
                  <c:v>43739</c:v>
                </c:pt>
                <c:pt idx="80">
                  <c:v>43738</c:v>
                </c:pt>
                <c:pt idx="81">
                  <c:v>43735</c:v>
                </c:pt>
                <c:pt idx="82">
                  <c:v>43734</c:v>
                </c:pt>
                <c:pt idx="83">
                  <c:v>43733</c:v>
                </c:pt>
                <c:pt idx="84">
                  <c:v>43732</c:v>
                </c:pt>
                <c:pt idx="85">
                  <c:v>43731</c:v>
                </c:pt>
                <c:pt idx="86">
                  <c:v>43728</c:v>
                </c:pt>
                <c:pt idx="87">
                  <c:v>43727</c:v>
                </c:pt>
                <c:pt idx="88">
                  <c:v>43726</c:v>
                </c:pt>
                <c:pt idx="89">
                  <c:v>43725</c:v>
                </c:pt>
                <c:pt idx="90">
                  <c:v>43724</c:v>
                </c:pt>
                <c:pt idx="91">
                  <c:v>43721</c:v>
                </c:pt>
                <c:pt idx="92">
                  <c:v>43720</c:v>
                </c:pt>
                <c:pt idx="93">
                  <c:v>43719</c:v>
                </c:pt>
                <c:pt idx="94">
                  <c:v>43718</c:v>
                </c:pt>
                <c:pt idx="95">
                  <c:v>43717</c:v>
                </c:pt>
                <c:pt idx="96">
                  <c:v>43714</c:v>
                </c:pt>
                <c:pt idx="97">
                  <c:v>43713</c:v>
                </c:pt>
                <c:pt idx="98">
                  <c:v>43712</c:v>
                </c:pt>
                <c:pt idx="99">
                  <c:v>43711</c:v>
                </c:pt>
                <c:pt idx="100">
                  <c:v>43707</c:v>
                </c:pt>
                <c:pt idx="101">
                  <c:v>43706</c:v>
                </c:pt>
                <c:pt idx="102">
                  <c:v>43705</c:v>
                </c:pt>
                <c:pt idx="103">
                  <c:v>43704</c:v>
                </c:pt>
                <c:pt idx="104">
                  <c:v>43703</c:v>
                </c:pt>
                <c:pt idx="105">
                  <c:v>43700</c:v>
                </c:pt>
                <c:pt idx="106">
                  <c:v>43699</c:v>
                </c:pt>
                <c:pt idx="107">
                  <c:v>43698</c:v>
                </c:pt>
                <c:pt idx="108">
                  <c:v>43697</c:v>
                </c:pt>
                <c:pt idx="109">
                  <c:v>43696</c:v>
                </c:pt>
                <c:pt idx="110">
                  <c:v>43693</c:v>
                </c:pt>
                <c:pt idx="111">
                  <c:v>43692</c:v>
                </c:pt>
                <c:pt idx="112">
                  <c:v>43691</c:v>
                </c:pt>
                <c:pt idx="113">
                  <c:v>43690</c:v>
                </c:pt>
                <c:pt idx="114">
                  <c:v>43689</c:v>
                </c:pt>
                <c:pt idx="115">
                  <c:v>43686</c:v>
                </c:pt>
                <c:pt idx="116">
                  <c:v>43685</c:v>
                </c:pt>
                <c:pt idx="117">
                  <c:v>43684</c:v>
                </c:pt>
                <c:pt idx="118">
                  <c:v>43683</c:v>
                </c:pt>
                <c:pt idx="119">
                  <c:v>43682</c:v>
                </c:pt>
                <c:pt idx="120">
                  <c:v>43679</c:v>
                </c:pt>
                <c:pt idx="121">
                  <c:v>43678</c:v>
                </c:pt>
                <c:pt idx="122">
                  <c:v>43677</c:v>
                </c:pt>
                <c:pt idx="123">
                  <c:v>43676</c:v>
                </c:pt>
                <c:pt idx="124">
                  <c:v>43675</c:v>
                </c:pt>
                <c:pt idx="125">
                  <c:v>43672</c:v>
                </c:pt>
                <c:pt idx="126">
                  <c:v>43671</c:v>
                </c:pt>
                <c:pt idx="127">
                  <c:v>43670</c:v>
                </c:pt>
                <c:pt idx="128">
                  <c:v>43669</c:v>
                </c:pt>
                <c:pt idx="129">
                  <c:v>43668</c:v>
                </c:pt>
                <c:pt idx="130">
                  <c:v>43665</c:v>
                </c:pt>
                <c:pt idx="131">
                  <c:v>43664</c:v>
                </c:pt>
                <c:pt idx="132">
                  <c:v>43663</c:v>
                </c:pt>
                <c:pt idx="133">
                  <c:v>43662</c:v>
                </c:pt>
                <c:pt idx="134">
                  <c:v>43661</c:v>
                </c:pt>
                <c:pt idx="135">
                  <c:v>43658</c:v>
                </c:pt>
                <c:pt idx="136">
                  <c:v>43657</c:v>
                </c:pt>
                <c:pt idx="137">
                  <c:v>43656</c:v>
                </c:pt>
                <c:pt idx="138">
                  <c:v>43655</c:v>
                </c:pt>
                <c:pt idx="139">
                  <c:v>43654</c:v>
                </c:pt>
                <c:pt idx="140">
                  <c:v>43651</c:v>
                </c:pt>
                <c:pt idx="141">
                  <c:v>43649</c:v>
                </c:pt>
                <c:pt idx="142">
                  <c:v>43648</c:v>
                </c:pt>
                <c:pt idx="143">
                  <c:v>43647</c:v>
                </c:pt>
                <c:pt idx="144">
                  <c:v>43644</c:v>
                </c:pt>
                <c:pt idx="145">
                  <c:v>43643</c:v>
                </c:pt>
                <c:pt idx="146">
                  <c:v>43642</c:v>
                </c:pt>
                <c:pt idx="147">
                  <c:v>43641</c:v>
                </c:pt>
                <c:pt idx="148">
                  <c:v>43640</c:v>
                </c:pt>
                <c:pt idx="149">
                  <c:v>43637</c:v>
                </c:pt>
                <c:pt idx="150">
                  <c:v>43636</c:v>
                </c:pt>
                <c:pt idx="151">
                  <c:v>43635</c:v>
                </c:pt>
                <c:pt idx="152">
                  <c:v>43634</c:v>
                </c:pt>
                <c:pt idx="153">
                  <c:v>43633</c:v>
                </c:pt>
                <c:pt idx="154">
                  <c:v>43630</c:v>
                </c:pt>
                <c:pt idx="155">
                  <c:v>43629</c:v>
                </c:pt>
                <c:pt idx="156">
                  <c:v>43628</c:v>
                </c:pt>
                <c:pt idx="157">
                  <c:v>43627</c:v>
                </c:pt>
                <c:pt idx="158">
                  <c:v>43626</c:v>
                </c:pt>
                <c:pt idx="159">
                  <c:v>43623</c:v>
                </c:pt>
                <c:pt idx="160">
                  <c:v>43622</c:v>
                </c:pt>
                <c:pt idx="161">
                  <c:v>43621</c:v>
                </c:pt>
                <c:pt idx="162">
                  <c:v>43620</c:v>
                </c:pt>
                <c:pt idx="163">
                  <c:v>43619</c:v>
                </c:pt>
                <c:pt idx="164">
                  <c:v>43616</c:v>
                </c:pt>
                <c:pt idx="165">
                  <c:v>43615</c:v>
                </c:pt>
                <c:pt idx="166">
                  <c:v>43614</c:v>
                </c:pt>
                <c:pt idx="167">
                  <c:v>43613</c:v>
                </c:pt>
                <c:pt idx="168">
                  <c:v>43609</c:v>
                </c:pt>
                <c:pt idx="169">
                  <c:v>43608</c:v>
                </c:pt>
                <c:pt idx="170">
                  <c:v>43607</c:v>
                </c:pt>
                <c:pt idx="171">
                  <c:v>43606</c:v>
                </c:pt>
                <c:pt idx="172">
                  <c:v>43605</c:v>
                </c:pt>
                <c:pt idx="173">
                  <c:v>43602</c:v>
                </c:pt>
                <c:pt idx="174">
                  <c:v>43601</c:v>
                </c:pt>
                <c:pt idx="175">
                  <c:v>43600</c:v>
                </c:pt>
                <c:pt idx="176">
                  <c:v>43599</c:v>
                </c:pt>
                <c:pt idx="177">
                  <c:v>43598</c:v>
                </c:pt>
                <c:pt idx="178">
                  <c:v>43595</c:v>
                </c:pt>
                <c:pt idx="179">
                  <c:v>43594</c:v>
                </c:pt>
                <c:pt idx="180">
                  <c:v>43593</c:v>
                </c:pt>
                <c:pt idx="181">
                  <c:v>43592</c:v>
                </c:pt>
                <c:pt idx="182">
                  <c:v>43591</c:v>
                </c:pt>
                <c:pt idx="183">
                  <c:v>43588</c:v>
                </c:pt>
                <c:pt idx="184">
                  <c:v>43587</c:v>
                </c:pt>
                <c:pt idx="185">
                  <c:v>43586</c:v>
                </c:pt>
                <c:pt idx="186">
                  <c:v>43585</c:v>
                </c:pt>
                <c:pt idx="187">
                  <c:v>43584</c:v>
                </c:pt>
                <c:pt idx="188">
                  <c:v>43581</c:v>
                </c:pt>
                <c:pt idx="189">
                  <c:v>43580</c:v>
                </c:pt>
                <c:pt idx="190">
                  <c:v>43579</c:v>
                </c:pt>
                <c:pt idx="191">
                  <c:v>43578</c:v>
                </c:pt>
                <c:pt idx="192">
                  <c:v>43577</c:v>
                </c:pt>
                <c:pt idx="193">
                  <c:v>43573</c:v>
                </c:pt>
                <c:pt idx="194">
                  <c:v>43572</c:v>
                </c:pt>
                <c:pt idx="195">
                  <c:v>43571</c:v>
                </c:pt>
                <c:pt idx="196">
                  <c:v>43570</c:v>
                </c:pt>
                <c:pt idx="197">
                  <c:v>43567</c:v>
                </c:pt>
                <c:pt idx="198">
                  <c:v>43566</c:v>
                </c:pt>
                <c:pt idx="199">
                  <c:v>43565</c:v>
                </c:pt>
                <c:pt idx="200">
                  <c:v>43564</c:v>
                </c:pt>
                <c:pt idx="201">
                  <c:v>43563</c:v>
                </c:pt>
                <c:pt idx="202">
                  <c:v>43560</c:v>
                </c:pt>
                <c:pt idx="203">
                  <c:v>43559</c:v>
                </c:pt>
                <c:pt idx="204">
                  <c:v>43558</c:v>
                </c:pt>
                <c:pt idx="205">
                  <c:v>43557</c:v>
                </c:pt>
                <c:pt idx="206">
                  <c:v>43556</c:v>
                </c:pt>
                <c:pt idx="207">
                  <c:v>43553</c:v>
                </c:pt>
                <c:pt idx="208">
                  <c:v>43552</c:v>
                </c:pt>
                <c:pt idx="209">
                  <c:v>43551</c:v>
                </c:pt>
                <c:pt idx="210">
                  <c:v>43550</c:v>
                </c:pt>
                <c:pt idx="211">
                  <c:v>43549</c:v>
                </c:pt>
                <c:pt idx="212">
                  <c:v>43546</c:v>
                </c:pt>
                <c:pt idx="213">
                  <c:v>43545</c:v>
                </c:pt>
                <c:pt idx="214">
                  <c:v>43544</c:v>
                </c:pt>
                <c:pt idx="215">
                  <c:v>43543</c:v>
                </c:pt>
                <c:pt idx="216">
                  <c:v>43542</c:v>
                </c:pt>
                <c:pt idx="217">
                  <c:v>43539</c:v>
                </c:pt>
                <c:pt idx="218">
                  <c:v>43538</c:v>
                </c:pt>
                <c:pt idx="219">
                  <c:v>43537</c:v>
                </c:pt>
                <c:pt idx="220">
                  <c:v>43536</c:v>
                </c:pt>
                <c:pt idx="221">
                  <c:v>43535</c:v>
                </c:pt>
                <c:pt idx="222">
                  <c:v>43532</c:v>
                </c:pt>
                <c:pt idx="223">
                  <c:v>43531</c:v>
                </c:pt>
                <c:pt idx="224">
                  <c:v>43530</c:v>
                </c:pt>
                <c:pt idx="225">
                  <c:v>43529</c:v>
                </c:pt>
                <c:pt idx="226">
                  <c:v>43528</c:v>
                </c:pt>
                <c:pt idx="227">
                  <c:v>43525</c:v>
                </c:pt>
                <c:pt idx="228">
                  <c:v>43524</c:v>
                </c:pt>
                <c:pt idx="229">
                  <c:v>43523</c:v>
                </c:pt>
                <c:pt idx="230">
                  <c:v>43522</c:v>
                </c:pt>
                <c:pt idx="231">
                  <c:v>43521</c:v>
                </c:pt>
                <c:pt idx="232">
                  <c:v>43518</c:v>
                </c:pt>
                <c:pt idx="233">
                  <c:v>43517</c:v>
                </c:pt>
                <c:pt idx="234">
                  <c:v>43516</c:v>
                </c:pt>
                <c:pt idx="235">
                  <c:v>43515</c:v>
                </c:pt>
                <c:pt idx="236">
                  <c:v>43511</c:v>
                </c:pt>
                <c:pt idx="237">
                  <c:v>43510</c:v>
                </c:pt>
                <c:pt idx="238">
                  <c:v>43509</c:v>
                </c:pt>
                <c:pt idx="239">
                  <c:v>43508</c:v>
                </c:pt>
                <c:pt idx="240">
                  <c:v>43507</c:v>
                </c:pt>
                <c:pt idx="241">
                  <c:v>43504</c:v>
                </c:pt>
                <c:pt idx="242">
                  <c:v>43503</c:v>
                </c:pt>
                <c:pt idx="243">
                  <c:v>43502</c:v>
                </c:pt>
                <c:pt idx="244">
                  <c:v>43501</c:v>
                </c:pt>
                <c:pt idx="245">
                  <c:v>43500</c:v>
                </c:pt>
                <c:pt idx="246">
                  <c:v>43497</c:v>
                </c:pt>
                <c:pt idx="247">
                  <c:v>43496</c:v>
                </c:pt>
                <c:pt idx="248">
                  <c:v>43495</c:v>
                </c:pt>
                <c:pt idx="249">
                  <c:v>43494</c:v>
                </c:pt>
                <c:pt idx="250">
                  <c:v>43493</c:v>
                </c:pt>
                <c:pt idx="251">
                  <c:v>43490</c:v>
                </c:pt>
                <c:pt idx="252">
                  <c:v>43489</c:v>
                </c:pt>
              </c:numCache>
            </c:numRef>
          </c:cat>
          <c:val>
            <c:numRef>
              <c:f>'Chart 6'!$D$8:$D$265</c:f>
              <c:numCache>
                <c:formatCode>General</c:formatCode>
                <c:ptCount val="258"/>
                <c:pt idx="0">
                  <c:v>54.23</c:v>
                </c:pt>
                <c:pt idx="1">
                  <c:v>55.59</c:v>
                </c:pt>
                <c:pt idx="2">
                  <c:v>56.74</c:v>
                </c:pt>
                <c:pt idx="3">
                  <c:v>58.38</c:v>
                </c:pt>
                <c:pt idx="4">
                  <c:v>58.54</c:v>
                </c:pt>
                <c:pt idx="5">
                  <c:v>58.52</c:v>
                </c:pt>
                <c:pt idx="6">
                  <c:v>57.81</c:v>
                </c:pt>
                <c:pt idx="7">
                  <c:v>58.23</c:v>
                </c:pt>
                <c:pt idx="8">
                  <c:v>58.08</c:v>
                </c:pt>
                <c:pt idx="9">
                  <c:v>59.04</c:v>
                </c:pt>
                <c:pt idx="10">
                  <c:v>59.56</c:v>
                </c:pt>
                <c:pt idx="11">
                  <c:v>59.61</c:v>
                </c:pt>
                <c:pt idx="12">
                  <c:v>62.7</c:v>
                </c:pt>
                <c:pt idx="13">
                  <c:v>63.27</c:v>
                </c:pt>
                <c:pt idx="14">
                  <c:v>63.05</c:v>
                </c:pt>
                <c:pt idx="15">
                  <c:v>61.18</c:v>
                </c:pt>
                <c:pt idx="16">
                  <c:v>61.06</c:v>
                </c:pt>
                <c:pt idx="17">
                  <c:v>61.68</c:v>
                </c:pt>
                <c:pt idx="18">
                  <c:v>61.72</c:v>
                </c:pt>
                <c:pt idx="19">
                  <c:v>61.68</c:v>
                </c:pt>
                <c:pt idx="20">
                  <c:v>61.11</c:v>
                </c:pt>
                <c:pt idx="21">
                  <c:v>60.52</c:v>
                </c:pt>
                <c:pt idx="22">
                  <c:v>60.44</c:v>
                </c:pt>
                <c:pt idx="23">
                  <c:v>61.18</c:v>
                </c:pt>
                <c:pt idx="24">
                  <c:v>60.93</c:v>
                </c:pt>
                <c:pt idx="25">
                  <c:v>60.94</c:v>
                </c:pt>
                <c:pt idx="26">
                  <c:v>60.21</c:v>
                </c:pt>
                <c:pt idx="27">
                  <c:v>60.07</c:v>
                </c:pt>
                <c:pt idx="28">
                  <c:v>59.18</c:v>
                </c:pt>
                <c:pt idx="29">
                  <c:v>58.76</c:v>
                </c:pt>
                <c:pt idx="30">
                  <c:v>59.24</c:v>
                </c:pt>
                <c:pt idx="31">
                  <c:v>59.02</c:v>
                </c:pt>
                <c:pt idx="32">
                  <c:v>59.2</c:v>
                </c:pt>
                <c:pt idx="33">
                  <c:v>58.43</c:v>
                </c:pt>
                <c:pt idx="34">
                  <c:v>58.43</c:v>
                </c:pt>
                <c:pt idx="35">
                  <c:v>56.1</c:v>
                </c:pt>
                <c:pt idx="36">
                  <c:v>55.96</c:v>
                </c:pt>
                <c:pt idx="37">
                  <c:v>55.17</c:v>
                </c:pt>
                <c:pt idx="38">
                  <c:v>58.11</c:v>
                </c:pt>
                <c:pt idx="39">
                  <c:v>58.41</c:v>
                </c:pt>
                <c:pt idx="40">
                  <c:v>58.01</c:v>
                </c:pt>
                <c:pt idx="41">
                  <c:v>57.77</c:v>
                </c:pt>
                <c:pt idx="42">
                  <c:v>58.58</c:v>
                </c:pt>
                <c:pt idx="43">
                  <c:v>57.01</c:v>
                </c:pt>
                <c:pt idx="44">
                  <c:v>55.21</c:v>
                </c:pt>
                <c:pt idx="45">
                  <c:v>57.05</c:v>
                </c:pt>
                <c:pt idx="46">
                  <c:v>57.72</c:v>
                </c:pt>
                <c:pt idx="47">
                  <c:v>56.77</c:v>
                </c:pt>
                <c:pt idx="48">
                  <c:v>57.12</c:v>
                </c:pt>
                <c:pt idx="49">
                  <c:v>56.8</c:v>
                </c:pt>
                <c:pt idx="50">
                  <c:v>56.86</c:v>
                </c:pt>
                <c:pt idx="51">
                  <c:v>57.24</c:v>
                </c:pt>
                <c:pt idx="52">
                  <c:v>57.15</c:v>
                </c:pt>
                <c:pt idx="53">
                  <c:v>56.35</c:v>
                </c:pt>
                <c:pt idx="54">
                  <c:v>57.23</c:v>
                </c:pt>
                <c:pt idx="55">
                  <c:v>56.54</c:v>
                </c:pt>
                <c:pt idx="56">
                  <c:v>56.2</c:v>
                </c:pt>
                <c:pt idx="57">
                  <c:v>54.18</c:v>
                </c:pt>
                <c:pt idx="58">
                  <c:v>55.06</c:v>
                </c:pt>
                <c:pt idx="59">
                  <c:v>55.54</c:v>
                </c:pt>
                <c:pt idx="60">
                  <c:v>55.81</c:v>
                </c:pt>
                <c:pt idx="61">
                  <c:v>56.66</c:v>
                </c:pt>
                <c:pt idx="62">
                  <c:v>56.23</c:v>
                </c:pt>
                <c:pt idx="63">
                  <c:v>55.97</c:v>
                </c:pt>
                <c:pt idx="64">
                  <c:v>54.48</c:v>
                </c:pt>
                <c:pt idx="65">
                  <c:v>53.31</c:v>
                </c:pt>
                <c:pt idx="66">
                  <c:v>53.78</c:v>
                </c:pt>
                <c:pt idx="67">
                  <c:v>53.93</c:v>
                </c:pt>
                <c:pt idx="68">
                  <c:v>53.36</c:v>
                </c:pt>
                <c:pt idx="69">
                  <c:v>52.81</c:v>
                </c:pt>
                <c:pt idx="70">
                  <c:v>53.59</c:v>
                </c:pt>
                <c:pt idx="71">
                  <c:v>54.7</c:v>
                </c:pt>
                <c:pt idx="72">
                  <c:v>53.55</c:v>
                </c:pt>
                <c:pt idx="73">
                  <c:v>52.59</c:v>
                </c:pt>
                <c:pt idx="74">
                  <c:v>52.63</c:v>
                </c:pt>
                <c:pt idx="75">
                  <c:v>52.75</c:v>
                </c:pt>
                <c:pt idx="76">
                  <c:v>52.81</c:v>
                </c:pt>
                <c:pt idx="77">
                  <c:v>52.45</c:v>
                </c:pt>
                <c:pt idx="78">
                  <c:v>52.64</c:v>
                </c:pt>
                <c:pt idx="79">
                  <c:v>53.62</c:v>
                </c:pt>
                <c:pt idx="80">
                  <c:v>54.07</c:v>
                </c:pt>
                <c:pt idx="81">
                  <c:v>55.91</c:v>
                </c:pt>
                <c:pt idx="82">
                  <c:v>56.41</c:v>
                </c:pt>
                <c:pt idx="83">
                  <c:v>56.49</c:v>
                </c:pt>
                <c:pt idx="84">
                  <c:v>57.29</c:v>
                </c:pt>
                <c:pt idx="85">
                  <c:v>58.64</c:v>
                </c:pt>
                <c:pt idx="86">
                  <c:v>58.09</c:v>
                </c:pt>
                <c:pt idx="87">
                  <c:v>58.13</c:v>
                </c:pt>
                <c:pt idx="88">
                  <c:v>58.11</c:v>
                </c:pt>
                <c:pt idx="89">
                  <c:v>59.34</c:v>
                </c:pt>
                <c:pt idx="90">
                  <c:v>62.9</c:v>
                </c:pt>
                <c:pt idx="91">
                  <c:v>54.85</c:v>
                </c:pt>
                <c:pt idx="92">
                  <c:v>55.09</c:v>
                </c:pt>
                <c:pt idx="93">
                  <c:v>55.75</c:v>
                </c:pt>
                <c:pt idx="94">
                  <c:v>57.4</c:v>
                </c:pt>
                <c:pt idx="95">
                  <c:v>57.85</c:v>
                </c:pt>
                <c:pt idx="96">
                  <c:v>56.52</c:v>
                </c:pt>
                <c:pt idx="97">
                  <c:v>56.3</c:v>
                </c:pt>
                <c:pt idx="98">
                  <c:v>56.26</c:v>
                </c:pt>
                <c:pt idx="99">
                  <c:v>53.94</c:v>
                </c:pt>
                <c:pt idx="100">
                  <c:v>55.1</c:v>
                </c:pt>
                <c:pt idx="101">
                  <c:v>56.71</c:v>
                </c:pt>
                <c:pt idx="102">
                  <c:v>55.78</c:v>
                </c:pt>
                <c:pt idx="103">
                  <c:v>54.93</c:v>
                </c:pt>
                <c:pt idx="104">
                  <c:v>53.64</c:v>
                </c:pt>
                <c:pt idx="105">
                  <c:v>54.17</c:v>
                </c:pt>
                <c:pt idx="106">
                  <c:v>55.35</c:v>
                </c:pt>
                <c:pt idx="107">
                  <c:v>55.68</c:v>
                </c:pt>
                <c:pt idx="108">
                  <c:v>56.13</c:v>
                </c:pt>
                <c:pt idx="109">
                  <c:v>56.21</c:v>
                </c:pt>
                <c:pt idx="110">
                  <c:v>54.87</c:v>
                </c:pt>
                <c:pt idx="111">
                  <c:v>54.47</c:v>
                </c:pt>
                <c:pt idx="112">
                  <c:v>55.23</c:v>
                </c:pt>
                <c:pt idx="113">
                  <c:v>57.1</c:v>
                </c:pt>
                <c:pt idx="114">
                  <c:v>54.93</c:v>
                </c:pt>
                <c:pt idx="115">
                  <c:v>54.5</c:v>
                </c:pt>
                <c:pt idx="116">
                  <c:v>52.54</c:v>
                </c:pt>
                <c:pt idx="117">
                  <c:v>51.09</c:v>
                </c:pt>
                <c:pt idx="118">
                  <c:v>53.63</c:v>
                </c:pt>
                <c:pt idx="119">
                  <c:v>54.69</c:v>
                </c:pt>
                <c:pt idx="120">
                  <c:v>55.66</c:v>
                </c:pt>
                <c:pt idx="121">
                  <c:v>53.95</c:v>
                </c:pt>
                <c:pt idx="122">
                  <c:v>58.58</c:v>
                </c:pt>
                <c:pt idx="123">
                  <c:v>58.05</c:v>
                </c:pt>
                <c:pt idx="124">
                  <c:v>56.87</c:v>
                </c:pt>
                <c:pt idx="125">
                  <c:v>56.2</c:v>
                </c:pt>
                <c:pt idx="126">
                  <c:v>56.02</c:v>
                </c:pt>
                <c:pt idx="127">
                  <c:v>55.88</c:v>
                </c:pt>
                <c:pt idx="128">
                  <c:v>56.77</c:v>
                </c:pt>
                <c:pt idx="129">
                  <c:v>56.22</c:v>
                </c:pt>
                <c:pt idx="130">
                  <c:v>55.63</c:v>
                </c:pt>
                <c:pt idx="131">
                  <c:v>55.3</c:v>
                </c:pt>
                <c:pt idx="132">
                  <c:v>56.78</c:v>
                </c:pt>
                <c:pt idx="133">
                  <c:v>57.62</c:v>
                </c:pt>
                <c:pt idx="134">
                  <c:v>59.58</c:v>
                </c:pt>
                <c:pt idx="135">
                  <c:v>60.21</c:v>
                </c:pt>
                <c:pt idx="136">
                  <c:v>60.2</c:v>
                </c:pt>
                <c:pt idx="137">
                  <c:v>60.43</c:v>
                </c:pt>
                <c:pt idx="138">
                  <c:v>57.83</c:v>
                </c:pt>
                <c:pt idx="139">
                  <c:v>57.66</c:v>
                </c:pt>
                <c:pt idx="140">
                  <c:v>57.51</c:v>
                </c:pt>
                <c:pt idx="141">
                  <c:v>57.34</c:v>
                </c:pt>
                <c:pt idx="142">
                  <c:v>56.25</c:v>
                </c:pt>
                <c:pt idx="143">
                  <c:v>59.09</c:v>
                </c:pt>
                <c:pt idx="144">
                  <c:v>58.47</c:v>
                </c:pt>
                <c:pt idx="145">
                  <c:v>59.43</c:v>
                </c:pt>
                <c:pt idx="146">
                  <c:v>59.38</c:v>
                </c:pt>
                <c:pt idx="147">
                  <c:v>57.83</c:v>
                </c:pt>
                <c:pt idx="148">
                  <c:v>57.9</c:v>
                </c:pt>
                <c:pt idx="149">
                  <c:v>57.43</c:v>
                </c:pt>
                <c:pt idx="150">
                  <c:v>57.07</c:v>
                </c:pt>
                <c:pt idx="151">
                  <c:v>53.76</c:v>
                </c:pt>
                <c:pt idx="152">
                  <c:v>53.9</c:v>
                </c:pt>
                <c:pt idx="153">
                  <c:v>51.93</c:v>
                </c:pt>
                <c:pt idx="154">
                  <c:v>52.51</c:v>
                </c:pt>
                <c:pt idx="155">
                  <c:v>52.28</c:v>
                </c:pt>
                <c:pt idx="156">
                  <c:v>51.14</c:v>
                </c:pt>
                <c:pt idx="157">
                  <c:v>53.27</c:v>
                </c:pt>
                <c:pt idx="158">
                  <c:v>53.26</c:v>
                </c:pt>
                <c:pt idx="159">
                  <c:v>53.99</c:v>
                </c:pt>
                <c:pt idx="160">
                  <c:v>52.59</c:v>
                </c:pt>
                <c:pt idx="161">
                  <c:v>51.68</c:v>
                </c:pt>
                <c:pt idx="162">
                  <c:v>53.48</c:v>
                </c:pt>
                <c:pt idx="163">
                  <c:v>53.25</c:v>
                </c:pt>
                <c:pt idx="164">
                  <c:v>53.5</c:v>
                </c:pt>
                <c:pt idx="165">
                  <c:v>56.59</c:v>
                </c:pt>
                <c:pt idx="166">
                  <c:v>58.81</c:v>
                </c:pt>
                <c:pt idx="167">
                  <c:v>59.14</c:v>
                </c:pt>
                <c:pt idx="168">
                  <c:v>58.63</c:v>
                </c:pt>
                <c:pt idx="169">
                  <c:v>57.91</c:v>
                </c:pt>
                <c:pt idx="170">
                  <c:v>61.42</c:v>
                </c:pt>
                <c:pt idx="171">
                  <c:v>63.13</c:v>
                </c:pt>
                <c:pt idx="172">
                  <c:v>63.1</c:v>
                </c:pt>
                <c:pt idx="173">
                  <c:v>62.76</c:v>
                </c:pt>
                <c:pt idx="174">
                  <c:v>62.87</c:v>
                </c:pt>
                <c:pt idx="175">
                  <c:v>62.02</c:v>
                </c:pt>
                <c:pt idx="176">
                  <c:v>61.78</c:v>
                </c:pt>
                <c:pt idx="177">
                  <c:v>61.04</c:v>
                </c:pt>
                <c:pt idx="178">
                  <c:v>61.66</c:v>
                </c:pt>
                <c:pt idx="179">
                  <c:v>61.7</c:v>
                </c:pt>
                <c:pt idx="180">
                  <c:v>62.12</c:v>
                </c:pt>
                <c:pt idx="181">
                  <c:v>61.4</c:v>
                </c:pt>
                <c:pt idx="182">
                  <c:v>62.25</c:v>
                </c:pt>
                <c:pt idx="183">
                  <c:v>61.94</c:v>
                </c:pt>
                <c:pt idx="184">
                  <c:v>61.81</c:v>
                </c:pt>
                <c:pt idx="185">
                  <c:v>63.6</c:v>
                </c:pt>
                <c:pt idx="186">
                  <c:v>63.91</c:v>
                </c:pt>
                <c:pt idx="187">
                  <c:v>63.5</c:v>
                </c:pt>
                <c:pt idx="188">
                  <c:v>63.3</c:v>
                </c:pt>
                <c:pt idx="189">
                  <c:v>65.209999999999994</c:v>
                </c:pt>
                <c:pt idx="190">
                  <c:v>65.89</c:v>
                </c:pt>
                <c:pt idx="191">
                  <c:v>66.3</c:v>
                </c:pt>
                <c:pt idx="192">
                  <c:v>65.55</c:v>
                </c:pt>
                <c:pt idx="193">
                  <c:v>64</c:v>
                </c:pt>
                <c:pt idx="194">
                  <c:v>63.76</c:v>
                </c:pt>
                <c:pt idx="195">
                  <c:v>64.05</c:v>
                </c:pt>
                <c:pt idx="196">
                  <c:v>63.4</c:v>
                </c:pt>
                <c:pt idx="197">
                  <c:v>63.89</c:v>
                </c:pt>
                <c:pt idx="198">
                  <c:v>63.58</c:v>
                </c:pt>
                <c:pt idx="199">
                  <c:v>64.61</c:v>
                </c:pt>
                <c:pt idx="200">
                  <c:v>63.98</c:v>
                </c:pt>
                <c:pt idx="201">
                  <c:v>64.400000000000006</c:v>
                </c:pt>
                <c:pt idx="202">
                  <c:v>63.08</c:v>
                </c:pt>
                <c:pt idx="203">
                  <c:v>62.1</c:v>
                </c:pt>
                <c:pt idx="204">
                  <c:v>62.46</c:v>
                </c:pt>
                <c:pt idx="205">
                  <c:v>62.58</c:v>
                </c:pt>
                <c:pt idx="206">
                  <c:v>61.59</c:v>
                </c:pt>
                <c:pt idx="207">
                  <c:v>60.14</c:v>
                </c:pt>
                <c:pt idx="208">
                  <c:v>59.3</c:v>
                </c:pt>
                <c:pt idx="209">
                  <c:v>59.41</c:v>
                </c:pt>
                <c:pt idx="210">
                  <c:v>59.94</c:v>
                </c:pt>
                <c:pt idx="211">
                  <c:v>58.82</c:v>
                </c:pt>
                <c:pt idx="212">
                  <c:v>59.04</c:v>
                </c:pt>
                <c:pt idx="213">
                  <c:v>59.98</c:v>
                </c:pt>
                <c:pt idx="214">
                  <c:v>60.23</c:v>
                </c:pt>
                <c:pt idx="215">
                  <c:v>59.03</c:v>
                </c:pt>
                <c:pt idx="216">
                  <c:v>59.09</c:v>
                </c:pt>
                <c:pt idx="217">
                  <c:v>58.52</c:v>
                </c:pt>
                <c:pt idx="218">
                  <c:v>58.61</c:v>
                </c:pt>
                <c:pt idx="219">
                  <c:v>58.26</c:v>
                </c:pt>
                <c:pt idx="220">
                  <c:v>56.87</c:v>
                </c:pt>
                <c:pt idx="221">
                  <c:v>56.79</c:v>
                </c:pt>
                <c:pt idx="222">
                  <c:v>56.07</c:v>
                </c:pt>
                <c:pt idx="223">
                  <c:v>56.66</c:v>
                </c:pt>
                <c:pt idx="224">
                  <c:v>56.22</c:v>
                </c:pt>
                <c:pt idx="225">
                  <c:v>56.56</c:v>
                </c:pt>
                <c:pt idx="226">
                  <c:v>56.59</c:v>
                </c:pt>
                <c:pt idx="227">
                  <c:v>55.8</c:v>
                </c:pt>
                <c:pt idx="228">
                  <c:v>57.22</c:v>
                </c:pt>
                <c:pt idx="229">
                  <c:v>56.94</c:v>
                </c:pt>
                <c:pt idx="230">
                  <c:v>55.5</c:v>
                </c:pt>
                <c:pt idx="231">
                  <c:v>55.48</c:v>
                </c:pt>
                <c:pt idx="232">
                  <c:v>57.26</c:v>
                </c:pt>
                <c:pt idx="233">
                  <c:v>56.96</c:v>
                </c:pt>
                <c:pt idx="234">
                  <c:v>57.16</c:v>
                </c:pt>
                <c:pt idx="235">
                  <c:v>56.09</c:v>
                </c:pt>
                <c:pt idx="236">
                  <c:v>55.59</c:v>
                </c:pt>
                <c:pt idx="237">
                  <c:v>54.41</c:v>
                </c:pt>
                <c:pt idx="238">
                  <c:v>53.9</c:v>
                </c:pt>
                <c:pt idx="239">
                  <c:v>53.1</c:v>
                </c:pt>
                <c:pt idx="240">
                  <c:v>52.41</c:v>
                </c:pt>
                <c:pt idx="241">
                  <c:v>52.72</c:v>
                </c:pt>
                <c:pt idx="242">
                  <c:v>52.64</c:v>
                </c:pt>
                <c:pt idx="243">
                  <c:v>54.01</c:v>
                </c:pt>
                <c:pt idx="244">
                  <c:v>53.66</c:v>
                </c:pt>
                <c:pt idx="245">
                  <c:v>54.56</c:v>
                </c:pt>
                <c:pt idx="246">
                  <c:v>55.26</c:v>
                </c:pt>
                <c:pt idx="247">
                  <c:v>53.79</c:v>
                </c:pt>
                <c:pt idx="248">
                  <c:v>54.23</c:v>
                </c:pt>
                <c:pt idx="249">
                  <c:v>53.31</c:v>
                </c:pt>
                <c:pt idx="250">
                  <c:v>51.99</c:v>
                </c:pt>
                <c:pt idx="251">
                  <c:v>53.69</c:v>
                </c:pt>
                <c:pt idx="252">
                  <c:v>53.13</c:v>
                </c:pt>
              </c:numCache>
            </c:numRef>
          </c:val>
          <c:smooth val="0"/>
          <c:extLst>
            <c:ext xmlns:c16="http://schemas.microsoft.com/office/drawing/2014/chart" uri="{C3380CC4-5D6E-409C-BE32-E72D297353CC}">
              <c16:uniqueId val="{00000000-A0E6-4A3B-9076-542187C6DD1D}"/>
            </c:ext>
          </c:extLst>
        </c:ser>
        <c:dLbls>
          <c:showLegendKey val="0"/>
          <c:showVal val="0"/>
          <c:showCatName val="0"/>
          <c:showSerName val="0"/>
          <c:showPercent val="0"/>
          <c:showBubbleSize val="0"/>
        </c:dLbls>
        <c:marker val="1"/>
        <c:smooth val="0"/>
        <c:axId val="313787664"/>
        <c:axId val="313788056"/>
      </c:lineChart>
      <c:lineChart>
        <c:grouping val="standard"/>
        <c:varyColors val="0"/>
        <c:ser>
          <c:idx val="1"/>
          <c:order val="1"/>
          <c:tx>
            <c:strRef>
              <c:f>'Chart 6'!$E$5:$E$7</c:f>
              <c:strCache>
                <c:ptCount val="3"/>
                <c:pt idx="0">
                  <c:v>$SPX</c:v>
                </c:pt>
                <c:pt idx="1">
                  <c:v>Last</c:v>
                </c:pt>
                <c:pt idx="2">
                  <c:v>S &amp; P 500 INDEX</c:v>
                </c:pt>
              </c:strCache>
            </c:strRef>
          </c:tx>
          <c:spPr>
            <a:ln w="28575" cap="rnd">
              <a:solidFill>
                <a:schemeClr val="accent2"/>
              </a:solidFill>
              <a:round/>
            </a:ln>
            <a:effectLst/>
          </c:spPr>
          <c:marker>
            <c:symbol val="none"/>
          </c:marker>
          <c:cat>
            <c:numRef>
              <c:f>'Chart 6'!$C$8:$C$260</c:f>
              <c:numCache>
                <c:formatCode>mm/dd/yyyy</c:formatCode>
                <c:ptCount val="253"/>
                <c:pt idx="0">
                  <c:v>43854</c:v>
                </c:pt>
                <c:pt idx="1">
                  <c:v>43853</c:v>
                </c:pt>
                <c:pt idx="2">
                  <c:v>43852</c:v>
                </c:pt>
                <c:pt idx="3">
                  <c:v>43851</c:v>
                </c:pt>
                <c:pt idx="4">
                  <c:v>43847</c:v>
                </c:pt>
                <c:pt idx="5">
                  <c:v>43846</c:v>
                </c:pt>
                <c:pt idx="6">
                  <c:v>43845</c:v>
                </c:pt>
                <c:pt idx="7">
                  <c:v>43844</c:v>
                </c:pt>
                <c:pt idx="8">
                  <c:v>43843</c:v>
                </c:pt>
                <c:pt idx="9">
                  <c:v>43840</c:v>
                </c:pt>
                <c:pt idx="10">
                  <c:v>43839</c:v>
                </c:pt>
                <c:pt idx="11">
                  <c:v>43838</c:v>
                </c:pt>
                <c:pt idx="12">
                  <c:v>43837</c:v>
                </c:pt>
                <c:pt idx="13">
                  <c:v>43836</c:v>
                </c:pt>
                <c:pt idx="14">
                  <c:v>43833</c:v>
                </c:pt>
                <c:pt idx="15">
                  <c:v>43832</c:v>
                </c:pt>
                <c:pt idx="16">
                  <c:v>43830</c:v>
                </c:pt>
                <c:pt idx="17">
                  <c:v>43829</c:v>
                </c:pt>
                <c:pt idx="18">
                  <c:v>43826</c:v>
                </c:pt>
                <c:pt idx="19">
                  <c:v>43825</c:v>
                </c:pt>
                <c:pt idx="20">
                  <c:v>43823</c:v>
                </c:pt>
                <c:pt idx="21">
                  <c:v>43822</c:v>
                </c:pt>
                <c:pt idx="22">
                  <c:v>43819</c:v>
                </c:pt>
                <c:pt idx="23">
                  <c:v>43818</c:v>
                </c:pt>
                <c:pt idx="24">
                  <c:v>43817</c:v>
                </c:pt>
                <c:pt idx="25">
                  <c:v>43816</c:v>
                </c:pt>
                <c:pt idx="26">
                  <c:v>43815</c:v>
                </c:pt>
                <c:pt idx="27">
                  <c:v>43812</c:v>
                </c:pt>
                <c:pt idx="28">
                  <c:v>43811</c:v>
                </c:pt>
                <c:pt idx="29">
                  <c:v>43810</c:v>
                </c:pt>
                <c:pt idx="30">
                  <c:v>43809</c:v>
                </c:pt>
                <c:pt idx="31">
                  <c:v>43808</c:v>
                </c:pt>
                <c:pt idx="32">
                  <c:v>43805</c:v>
                </c:pt>
                <c:pt idx="33">
                  <c:v>43804</c:v>
                </c:pt>
                <c:pt idx="34">
                  <c:v>43803</c:v>
                </c:pt>
                <c:pt idx="35">
                  <c:v>43802</c:v>
                </c:pt>
                <c:pt idx="36">
                  <c:v>43801</c:v>
                </c:pt>
                <c:pt idx="37">
                  <c:v>43798</c:v>
                </c:pt>
                <c:pt idx="38">
                  <c:v>43796</c:v>
                </c:pt>
                <c:pt idx="39">
                  <c:v>43795</c:v>
                </c:pt>
                <c:pt idx="40">
                  <c:v>43794</c:v>
                </c:pt>
                <c:pt idx="41">
                  <c:v>43791</c:v>
                </c:pt>
                <c:pt idx="42">
                  <c:v>43790</c:v>
                </c:pt>
                <c:pt idx="43">
                  <c:v>43789</c:v>
                </c:pt>
                <c:pt idx="44">
                  <c:v>43788</c:v>
                </c:pt>
                <c:pt idx="45">
                  <c:v>43787</c:v>
                </c:pt>
                <c:pt idx="46">
                  <c:v>43784</c:v>
                </c:pt>
                <c:pt idx="47">
                  <c:v>43783</c:v>
                </c:pt>
                <c:pt idx="48">
                  <c:v>43782</c:v>
                </c:pt>
                <c:pt idx="49">
                  <c:v>43781</c:v>
                </c:pt>
                <c:pt idx="50">
                  <c:v>43780</c:v>
                </c:pt>
                <c:pt idx="51">
                  <c:v>43777</c:v>
                </c:pt>
                <c:pt idx="52">
                  <c:v>43776</c:v>
                </c:pt>
                <c:pt idx="53">
                  <c:v>43775</c:v>
                </c:pt>
                <c:pt idx="54">
                  <c:v>43774</c:v>
                </c:pt>
                <c:pt idx="55">
                  <c:v>43773</c:v>
                </c:pt>
                <c:pt idx="56">
                  <c:v>43770</c:v>
                </c:pt>
                <c:pt idx="57">
                  <c:v>43769</c:v>
                </c:pt>
                <c:pt idx="58">
                  <c:v>43768</c:v>
                </c:pt>
                <c:pt idx="59">
                  <c:v>43767</c:v>
                </c:pt>
                <c:pt idx="60">
                  <c:v>43766</c:v>
                </c:pt>
                <c:pt idx="61">
                  <c:v>43763</c:v>
                </c:pt>
                <c:pt idx="62">
                  <c:v>43762</c:v>
                </c:pt>
                <c:pt idx="63">
                  <c:v>43761</c:v>
                </c:pt>
                <c:pt idx="64">
                  <c:v>43760</c:v>
                </c:pt>
                <c:pt idx="65">
                  <c:v>43759</c:v>
                </c:pt>
                <c:pt idx="66">
                  <c:v>43756</c:v>
                </c:pt>
                <c:pt idx="67">
                  <c:v>43755</c:v>
                </c:pt>
                <c:pt idx="68">
                  <c:v>43754</c:v>
                </c:pt>
                <c:pt idx="69">
                  <c:v>43753</c:v>
                </c:pt>
                <c:pt idx="70">
                  <c:v>43752</c:v>
                </c:pt>
                <c:pt idx="71">
                  <c:v>43749</c:v>
                </c:pt>
                <c:pt idx="72">
                  <c:v>43748</c:v>
                </c:pt>
                <c:pt idx="73">
                  <c:v>43747</c:v>
                </c:pt>
                <c:pt idx="74">
                  <c:v>43746</c:v>
                </c:pt>
                <c:pt idx="75">
                  <c:v>43745</c:v>
                </c:pt>
                <c:pt idx="76">
                  <c:v>43742</c:v>
                </c:pt>
                <c:pt idx="77">
                  <c:v>43741</c:v>
                </c:pt>
                <c:pt idx="78">
                  <c:v>43740</c:v>
                </c:pt>
                <c:pt idx="79">
                  <c:v>43739</c:v>
                </c:pt>
                <c:pt idx="80">
                  <c:v>43738</c:v>
                </c:pt>
                <c:pt idx="81">
                  <c:v>43735</c:v>
                </c:pt>
                <c:pt idx="82">
                  <c:v>43734</c:v>
                </c:pt>
                <c:pt idx="83">
                  <c:v>43733</c:v>
                </c:pt>
                <c:pt idx="84">
                  <c:v>43732</c:v>
                </c:pt>
                <c:pt idx="85">
                  <c:v>43731</c:v>
                </c:pt>
                <c:pt idx="86">
                  <c:v>43728</c:v>
                </c:pt>
                <c:pt idx="87">
                  <c:v>43727</c:v>
                </c:pt>
                <c:pt idx="88">
                  <c:v>43726</c:v>
                </c:pt>
                <c:pt idx="89">
                  <c:v>43725</c:v>
                </c:pt>
                <c:pt idx="90">
                  <c:v>43724</c:v>
                </c:pt>
                <c:pt idx="91">
                  <c:v>43721</c:v>
                </c:pt>
                <c:pt idx="92">
                  <c:v>43720</c:v>
                </c:pt>
                <c:pt idx="93">
                  <c:v>43719</c:v>
                </c:pt>
                <c:pt idx="94">
                  <c:v>43718</c:v>
                </c:pt>
                <c:pt idx="95">
                  <c:v>43717</c:v>
                </c:pt>
                <c:pt idx="96">
                  <c:v>43714</c:v>
                </c:pt>
                <c:pt idx="97">
                  <c:v>43713</c:v>
                </c:pt>
                <c:pt idx="98">
                  <c:v>43712</c:v>
                </c:pt>
                <c:pt idx="99">
                  <c:v>43711</c:v>
                </c:pt>
                <c:pt idx="100">
                  <c:v>43707</c:v>
                </c:pt>
                <c:pt idx="101">
                  <c:v>43706</c:v>
                </c:pt>
                <c:pt idx="102">
                  <c:v>43705</c:v>
                </c:pt>
                <c:pt idx="103">
                  <c:v>43704</c:v>
                </c:pt>
                <c:pt idx="104">
                  <c:v>43703</c:v>
                </c:pt>
                <c:pt idx="105">
                  <c:v>43700</c:v>
                </c:pt>
                <c:pt idx="106">
                  <c:v>43699</c:v>
                </c:pt>
                <c:pt idx="107">
                  <c:v>43698</c:v>
                </c:pt>
                <c:pt idx="108">
                  <c:v>43697</c:v>
                </c:pt>
                <c:pt idx="109">
                  <c:v>43696</c:v>
                </c:pt>
                <c:pt idx="110">
                  <c:v>43693</c:v>
                </c:pt>
                <c:pt idx="111">
                  <c:v>43692</c:v>
                </c:pt>
                <c:pt idx="112">
                  <c:v>43691</c:v>
                </c:pt>
                <c:pt idx="113">
                  <c:v>43690</c:v>
                </c:pt>
                <c:pt idx="114">
                  <c:v>43689</c:v>
                </c:pt>
                <c:pt idx="115">
                  <c:v>43686</c:v>
                </c:pt>
                <c:pt idx="116">
                  <c:v>43685</c:v>
                </c:pt>
                <c:pt idx="117">
                  <c:v>43684</c:v>
                </c:pt>
                <c:pt idx="118">
                  <c:v>43683</c:v>
                </c:pt>
                <c:pt idx="119">
                  <c:v>43682</c:v>
                </c:pt>
                <c:pt idx="120">
                  <c:v>43679</c:v>
                </c:pt>
                <c:pt idx="121">
                  <c:v>43678</c:v>
                </c:pt>
                <c:pt idx="122">
                  <c:v>43677</c:v>
                </c:pt>
                <c:pt idx="123">
                  <c:v>43676</c:v>
                </c:pt>
                <c:pt idx="124">
                  <c:v>43675</c:v>
                </c:pt>
                <c:pt idx="125">
                  <c:v>43672</c:v>
                </c:pt>
                <c:pt idx="126">
                  <c:v>43671</c:v>
                </c:pt>
                <c:pt idx="127">
                  <c:v>43670</c:v>
                </c:pt>
                <c:pt idx="128">
                  <c:v>43669</c:v>
                </c:pt>
                <c:pt idx="129">
                  <c:v>43668</c:v>
                </c:pt>
                <c:pt idx="130">
                  <c:v>43665</c:v>
                </c:pt>
                <c:pt idx="131">
                  <c:v>43664</c:v>
                </c:pt>
                <c:pt idx="132">
                  <c:v>43663</c:v>
                </c:pt>
                <c:pt idx="133">
                  <c:v>43662</c:v>
                </c:pt>
                <c:pt idx="134">
                  <c:v>43661</c:v>
                </c:pt>
                <c:pt idx="135">
                  <c:v>43658</c:v>
                </c:pt>
                <c:pt idx="136">
                  <c:v>43657</c:v>
                </c:pt>
                <c:pt idx="137">
                  <c:v>43656</c:v>
                </c:pt>
                <c:pt idx="138">
                  <c:v>43655</c:v>
                </c:pt>
                <c:pt idx="139">
                  <c:v>43654</c:v>
                </c:pt>
                <c:pt idx="140">
                  <c:v>43651</c:v>
                </c:pt>
                <c:pt idx="141">
                  <c:v>43649</c:v>
                </c:pt>
                <c:pt idx="142">
                  <c:v>43648</c:v>
                </c:pt>
                <c:pt idx="143">
                  <c:v>43647</c:v>
                </c:pt>
                <c:pt idx="144">
                  <c:v>43644</c:v>
                </c:pt>
                <c:pt idx="145">
                  <c:v>43643</c:v>
                </c:pt>
                <c:pt idx="146">
                  <c:v>43642</c:v>
                </c:pt>
                <c:pt idx="147">
                  <c:v>43641</c:v>
                </c:pt>
                <c:pt idx="148">
                  <c:v>43640</c:v>
                </c:pt>
                <c:pt idx="149">
                  <c:v>43637</c:v>
                </c:pt>
                <c:pt idx="150">
                  <c:v>43636</c:v>
                </c:pt>
                <c:pt idx="151">
                  <c:v>43635</c:v>
                </c:pt>
                <c:pt idx="152">
                  <c:v>43634</c:v>
                </c:pt>
                <c:pt idx="153">
                  <c:v>43633</c:v>
                </c:pt>
                <c:pt idx="154">
                  <c:v>43630</c:v>
                </c:pt>
                <c:pt idx="155">
                  <c:v>43629</c:v>
                </c:pt>
                <c:pt idx="156">
                  <c:v>43628</c:v>
                </c:pt>
                <c:pt idx="157">
                  <c:v>43627</c:v>
                </c:pt>
                <c:pt idx="158">
                  <c:v>43626</c:v>
                </c:pt>
                <c:pt idx="159">
                  <c:v>43623</c:v>
                </c:pt>
                <c:pt idx="160">
                  <c:v>43622</c:v>
                </c:pt>
                <c:pt idx="161">
                  <c:v>43621</c:v>
                </c:pt>
                <c:pt idx="162">
                  <c:v>43620</c:v>
                </c:pt>
                <c:pt idx="163">
                  <c:v>43619</c:v>
                </c:pt>
                <c:pt idx="164">
                  <c:v>43616</c:v>
                </c:pt>
                <c:pt idx="165">
                  <c:v>43615</c:v>
                </c:pt>
                <c:pt idx="166">
                  <c:v>43614</c:v>
                </c:pt>
                <c:pt idx="167">
                  <c:v>43613</c:v>
                </c:pt>
                <c:pt idx="168">
                  <c:v>43609</c:v>
                </c:pt>
                <c:pt idx="169">
                  <c:v>43608</c:v>
                </c:pt>
                <c:pt idx="170">
                  <c:v>43607</c:v>
                </c:pt>
                <c:pt idx="171">
                  <c:v>43606</c:v>
                </c:pt>
                <c:pt idx="172">
                  <c:v>43605</c:v>
                </c:pt>
                <c:pt idx="173">
                  <c:v>43602</c:v>
                </c:pt>
                <c:pt idx="174">
                  <c:v>43601</c:v>
                </c:pt>
                <c:pt idx="175">
                  <c:v>43600</c:v>
                </c:pt>
                <c:pt idx="176">
                  <c:v>43599</c:v>
                </c:pt>
                <c:pt idx="177">
                  <c:v>43598</c:v>
                </c:pt>
                <c:pt idx="178">
                  <c:v>43595</c:v>
                </c:pt>
                <c:pt idx="179">
                  <c:v>43594</c:v>
                </c:pt>
                <c:pt idx="180">
                  <c:v>43593</c:v>
                </c:pt>
                <c:pt idx="181">
                  <c:v>43592</c:v>
                </c:pt>
                <c:pt idx="182">
                  <c:v>43591</c:v>
                </c:pt>
                <c:pt idx="183">
                  <c:v>43588</c:v>
                </c:pt>
                <c:pt idx="184">
                  <c:v>43587</c:v>
                </c:pt>
                <c:pt idx="185">
                  <c:v>43586</c:v>
                </c:pt>
                <c:pt idx="186">
                  <c:v>43585</c:v>
                </c:pt>
                <c:pt idx="187">
                  <c:v>43584</c:v>
                </c:pt>
                <c:pt idx="188">
                  <c:v>43581</c:v>
                </c:pt>
                <c:pt idx="189">
                  <c:v>43580</c:v>
                </c:pt>
                <c:pt idx="190">
                  <c:v>43579</c:v>
                </c:pt>
                <c:pt idx="191">
                  <c:v>43578</c:v>
                </c:pt>
                <c:pt idx="192">
                  <c:v>43577</c:v>
                </c:pt>
                <c:pt idx="193">
                  <c:v>43573</c:v>
                </c:pt>
                <c:pt idx="194">
                  <c:v>43572</c:v>
                </c:pt>
                <c:pt idx="195">
                  <c:v>43571</c:v>
                </c:pt>
                <c:pt idx="196">
                  <c:v>43570</c:v>
                </c:pt>
                <c:pt idx="197">
                  <c:v>43567</c:v>
                </c:pt>
                <c:pt idx="198">
                  <c:v>43566</c:v>
                </c:pt>
                <c:pt idx="199">
                  <c:v>43565</c:v>
                </c:pt>
                <c:pt idx="200">
                  <c:v>43564</c:v>
                </c:pt>
                <c:pt idx="201">
                  <c:v>43563</c:v>
                </c:pt>
                <c:pt idx="202">
                  <c:v>43560</c:v>
                </c:pt>
                <c:pt idx="203">
                  <c:v>43559</c:v>
                </c:pt>
                <c:pt idx="204">
                  <c:v>43558</c:v>
                </c:pt>
                <c:pt idx="205">
                  <c:v>43557</c:v>
                </c:pt>
                <c:pt idx="206">
                  <c:v>43556</c:v>
                </c:pt>
                <c:pt idx="207">
                  <c:v>43553</c:v>
                </c:pt>
                <c:pt idx="208">
                  <c:v>43552</c:v>
                </c:pt>
                <c:pt idx="209">
                  <c:v>43551</c:v>
                </c:pt>
                <c:pt idx="210">
                  <c:v>43550</c:v>
                </c:pt>
                <c:pt idx="211">
                  <c:v>43549</c:v>
                </c:pt>
                <c:pt idx="212">
                  <c:v>43546</c:v>
                </c:pt>
                <c:pt idx="213">
                  <c:v>43545</c:v>
                </c:pt>
                <c:pt idx="214">
                  <c:v>43544</c:v>
                </c:pt>
                <c:pt idx="215">
                  <c:v>43543</c:v>
                </c:pt>
                <c:pt idx="216">
                  <c:v>43542</c:v>
                </c:pt>
                <c:pt idx="217">
                  <c:v>43539</c:v>
                </c:pt>
                <c:pt idx="218">
                  <c:v>43538</c:v>
                </c:pt>
                <c:pt idx="219">
                  <c:v>43537</c:v>
                </c:pt>
                <c:pt idx="220">
                  <c:v>43536</c:v>
                </c:pt>
                <c:pt idx="221">
                  <c:v>43535</c:v>
                </c:pt>
                <c:pt idx="222">
                  <c:v>43532</c:v>
                </c:pt>
                <c:pt idx="223">
                  <c:v>43531</c:v>
                </c:pt>
                <c:pt idx="224">
                  <c:v>43530</c:v>
                </c:pt>
                <c:pt idx="225">
                  <c:v>43529</c:v>
                </c:pt>
                <c:pt idx="226">
                  <c:v>43528</c:v>
                </c:pt>
                <c:pt idx="227">
                  <c:v>43525</c:v>
                </c:pt>
                <c:pt idx="228">
                  <c:v>43524</c:v>
                </c:pt>
                <c:pt idx="229">
                  <c:v>43523</c:v>
                </c:pt>
                <c:pt idx="230">
                  <c:v>43522</c:v>
                </c:pt>
                <c:pt idx="231">
                  <c:v>43521</c:v>
                </c:pt>
                <c:pt idx="232">
                  <c:v>43518</c:v>
                </c:pt>
                <c:pt idx="233">
                  <c:v>43517</c:v>
                </c:pt>
                <c:pt idx="234">
                  <c:v>43516</c:v>
                </c:pt>
                <c:pt idx="235">
                  <c:v>43515</c:v>
                </c:pt>
                <c:pt idx="236">
                  <c:v>43511</c:v>
                </c:pt>
                <c:pt idx="237">
                  <c:v>43510</c:v>
                </c:pt>
                <c:pt idx="238">
                  <c:v>43509</c:v>
                </c:pt>
                <c:pt idx="239">
                  <c:v>43508</c:v>
                </c:pt>
                <c:pt idx="240">
                  <c:v>43507</c:v>
                </c:pt>
                <c:pt idx="241">
                  <c:v>43504</c:v>
                </c:pt>
                <c:pt idx="242">
                  <c:v>43503</c:v>
                </c:pt>
                <c:pt idx="243">
                  <c:v>43502</c:v>
                </c:pt>
                <c:pt idx="244">
                  <c:v>43501</c:v>
                </c:pt>
                <c:pt idx="245">
                  <c:v>43500</c:v>
                </c:pt>
                <c:pt idx="246">
                  <c:v>43497</c:v>
                </c:pt>
                <c:pt idx="247">
                  <c:v>43496</c:v>
                </c:pt>
                <c:pt idx="248">
                  <c:v>43495</c:v>
                </c:pt>
                <c:pt idx="249">
                  <c:v>43494</c:v>
                </c:pt>
                <c:pt idx="250">
                  <c:v>43493</c:v>
                </c:pt>
                <c:pt idx="251">
                  <c:v>43490</c:v>
                </c:pt>
                <c:pt idx="252">
                  <c:v>43489</c:v>
                </c:pt>
              </c:numCache>
            </c:numRef>
          </c:cat>
          <c:val>
            <c:numRef>
              <c:f>'Chart 6'!$E$8:$E$260</c:f>
              <c:numCache>
                <c:formatCode>General</c:formatCode>
                <c:ptCount val="253"/>
                <c:pt idx="0">
                  <c:v>3293.76</c:v>
                </c:pt>
                <c:pt idx="1">
                  <c:v>3325.54</c:v>
                </c:pt>
                <c:pt idx="2">
                  <c:v>3321.75</c:v>
                </c:pt>
                <c:pt idx="3">
                  <c:v>3320.79</c:v>
                </c:pt>
                <c:pt idx="4">
                  <c:v>3329.62</c:v>
                </c:pt>
                <c:pt idx="5">
                  <c:v>3316.81</c:v>
                </c:pt>
                <c:pt idx="6">
                  <c:v>3289.29</c:v>
                </c:pt>
                <c:pt idx="7">
                  <c:v>3283.15</c:v>
                </c:pt>
                <c:pt idx="8">
                  <c:v>3288.13</c:v>
                </c:pt>
                <c:pt idx="9">
                  <c:v>3265.35</c:v>
                </c:pt>
                <c:pt idx="10">
                  <c:v>3274.7</c:v>
                </c:pt>
                <c:pt idx="11">
                  <c:v>3253.05</c:v>
                </c:pt>
                <c:pt idx="12">
                  <c:v>3237.18</c:v>
                </c:pt>
                <c:pt idx="13">
                  <c:v>3246.28</c:v>
                </c:pt>
                <c:pt idx="14">
                  <c:v>3234.85</c:v>
                </c:pt>
                <c:pt idx="15">
                  <c:v>3257.85</c:v>
                </c:pt>
                <c:pt idx="16">
                  <c:v>3230.78</c:v>
                </c:pt>
                <c:pt idx="17">
                  <c:v>3221.29</c:v>
                </c:pt>
                <c:pt idx="18">
                  <c:v>3240.02</c:v>
                </c:pt>
                <c:pt idx="19">
                  <c:v>3239.91</c:v>
                </c:pt>
                <c:pt idx="20">
                  <c:v>3223.38</c:v>
                </c:pt>
                <c:pt idx="21">
                  <c:v>3224.01</c:v>
                </c:pt>
                <c:pt idx="22">
                  <c:v>3221.22</c:v>
                </c:pt>
                <c:pt idx="23">
                  <c:v>3205.37</c:v>
                </c:pt>
                <c:pt idx="24">
                  <c:v>3191.14</c:v>
                </c:pt>
                <c:pt idx="25">
                  <c:v>3192.52</c:v>
                </c:pt>
                <c:pt idx="26">
                  <c:v>3191.45</c:v>
                </c:pt>
                <c:pt idx="27">
                  <c:v>3168.8</c:v>
                </c:pt>
                <c:pt idx="28">
                  <c:v>3168.57</c:v>
                </c:pt>
                <c:pt idx="29">
                  <c:v>3141.63</c:v>
                </c:pt>
                <c:pt idx="30">
                  <c:v>3132.52</c:v>
                </c:pt>
                <c:pt idx="31">
                  <c:v>3135.96</c:v>
                </c:pt>
                <c:pt idx="32">
                  <c:v>3145.91</c:v>
                </c:pt>
                <c:pt idx="33">
                  <c:v>3117.43</c:v>
                </c:pt>
                <c:pt idx="34">
                  <c:v>3112.76</c:v>
                </c:pt>
                <c:pt idx="35">
                  <c:v>3093.2</c:v>
                </c:pt>
                <c:pt idx="36">
                  <c:v>3113.87</c:v>
                </c:pt>
                <c:pt idx="37">
                  <c:v>3140.98</c:v>
                </c:pt>
                <c:pt idx="38">
                  <c:v>3153.63</c:v>
                </c:pt>
                <c:pt idx="39">
                  <c:v>3140.52</c:v>
                </c:pt>
                <c:pt idx="40">
                  <c:v>3133.64</c:v>
                </c:pt>
                <c:pt idx="41">
                  <c:v>3110.29</c:v>
                </c:pt>
                <c:pt idx="42">
                  <c:v>3103.54</c:v>
                </c:pt>
                <c:pt idx="43">
                  <c:v>3108.46</c:v>
                </c:pt>
                <c:pt idx="44">
                  <c:v>3120.18</c:v>
                </c:pt>
                <c:pt idx="45">
                  <c:v>3122.03</c:v>
                </c:pt>
                <c:pt idx="46">
                  <c:v>3120.46</c:v>
                </c:pt>
                <c:pt idx="47">
                  <c:v>3096.63</c:v>
                </c:pt>
                <c:pt idx="48">
                  <c:v>3094.04</c:v>
                </c:pt>
                <c:pt idx="49">
                  <c:v>3091.84</c:v>
                </c:pt>
                <c:pt idx="50">
                  <c:v>3087.01</c:v>
                </c:pt>
                <c:pt idx="51">
                  <c:v>3093.08</c:v>
                </c:pt>
                <c:pt idx="52">
                  <c:v>3085.18</c:v>
                </c:pt>
                <c:pt idx="53">
                  <c:v>3076.78</c:v>
                </c:pt>
                <c:pt idx="54">
                  <c:v>3074.62</c:v>
                </c:pt>
                <c:pt idx="55">
                  <c:v>3078.27</c:v>
                </c:pt>
                <c:pt idx="56">
                  <c:v>3066.91</c:v>
                </c:pt>
                <c:pt idx="57">
                  <c:v>3037.56</c:v>
                </c:pt>
                <c:pt idx="58">
                  <c:v>3046.77</c:v>
                </c:pt>
                <c:pt idx="59">
                  <c:v>3036.89</c:v>
                </c:pt>
                <c:pt idx="60">
                  <c:v>3039.42</c:v>
                </c:pt>
                <c:pt idx="61">
                  <c:v>3022.55</c:v>
                </c:pt>
                <c:pt idx="62">
                  <c:v>3010.29</c:v>
                </c:pt>
                <c:pt idx="63">
                  <c:v>3004.52</c:v>
                </c:pt>
                <c:pt idx="64">
                  <c:v>2995.99</c:v>
                </c:pt>
                <c:pt idx="65">
                  <c:v>3006.72</c:v>
                </c:pt>
                <c:pt idx="66">
                  <c:v>2986.2</c:v>
                </c:pt>
                <c:pt idx="67">
                  <c:v>2997.95</c:v>
                </c:pt>
                <c:pt idx="68">
                  <c:v>2989.69</c:v>
                </c:pt>
                <c:pt idx="69">
                  <c:v>2995.68</c:v>
                </c:pt>
                <c:pt idx="70">
                  <c:v>2966.15</c:v>
                </c:pt>
                <c:pt idx="71">
                  <c:v>2970.27</c:v>
                </c:pt>
                <c:pt idx="72">
                  <c:v>2938.13</c:v>
                </c:pt>
                <c:pt idx="73">
                  <c:v>2919.4</c:v>
                </c:pt>
                <c:pt idx="74">
                  <c:v>2893.06</c:v>
                </c:pt>
                <c:pt idx="75">
                  <c:v>2938.79</c:v>
                </c:pt>
                <c:pt idx="76">
                  <c:v>2952.01</c:v>
                </c:pt>
                <c:pt idx="77">
                  <c:v>2910.63</c:v>
                </c:pt>
                <c:pt idx="78">
                  <c:v>2887.61</c:v>
                </c:pt>
                <c:pt idx="79">
                  <c:v>2940.25</c:v>
                </c:pt>
                <c:pt idx="80">
                  <c:v>2976.74</c:v>
                </c:pt>
                <c:pt idx="81">
                  <c:v>2961.79</c:v>
                </c:pt>
                <c:pt idx="82">
                  <c:v>2977.62</c:v>
                </c:pt>
                <c:pt idx="83">
                  <c:v>2984.87</c:v>
                </c:pt>
                <c:pt idx="84">
                  <c:v>2966.6</c:v>
                </c:pt>
                <c:pt idx="85">
                  <c:v>2991.78</c:v>
                </c:pt>
                <c:pt idx="86">
                  <c:v>2992.07</c:v>
                </c:pt>
                <c:pt idx="87">
                  <c:v>3006.79</c:v>
                </c:pt>
                <c:pt idx="88">
                  <c:v>3006.73</c:v>
                </c:pt>
                <c:pt idx="89">
                  <c:v>3005.7</c:v>
                </c:pt>
                <c:pt idx="90">
                  <c:v>2997.96</c:v>
                </c:pt>
                <c:pt idx="91">
                  <c:v>3007.39</c:v>
                </c:pt>
                <c:pt idx="92">
                  <c:v>3009.57</c:v>
                </c:pt>
                <c:pt idx="93">
                  <c:v>3000.93</c:v>
                </c:pt>
                <c:pt idx="94">
                  <c:v>2979.39</c:v>
                </c:pt>
                <c:pt idx="95">
                  <c:v>2978.43</c:v>
                </c:pt>
                <c:pt idx="96">
                  <c:v>2978.71</c:v>
                </c:pt>
                <c:pt idx="97">
                  <c:v>2976</c:v>
                </c:pt>
                <c:pt idx="98">
                  <c:v>2937.78</c:v>
                </c:pt>
                <c:pt idx="99">
                  <c:v>2906.27</c:v>
                </c:pt>
                <c:pt idx="100">
                  <c:v>2926.46</c:v>
                </c:pt>
                <c:pt idx="101">
                  <c:v>2924.58</c:v>
                </c:pt>
                <c:pt idx="102">
                  <c:v>2887.94</c:v>
                </c:pt>
                <c:pt idx="103">
                  <c:v>2869.16</c:v>
                </c:pt>
                <c:pt idx="104">
                  <c:v>2878.38</c:v>
                </c:pt>
                <c:pt idx="105">
                  <c:v>2847.11</c:v>
                </c:pt>
                <c:pt idx="106">
                  <c:v>2922.95</c:v>
                </c:pt>
                <c:pt idx="107">
                  <c:v>2924.43</c:v>
                </c:pt>
                <c:pt idx="108">
                  <c:v>2900.51</c:v>
                </c:pt>
                <c:pt idx="109">
                  <c:v>2923.65</c:v>
                </c:pt>
                <c:pt idx="110">
                  <c:v>2888.68</c:v>
                </c:pt>
                <c:pt idx="111">
                  <c:v>2847.6</c:v>
                </c:pt>
                <c:pt idx="112">
                  <c:v>2840.6</c:v>
                </c:pt>
                <c:pt idx="113">
                  <c:v>2926.32</c:v>
                </c:pt>
                <c:pt idx="114">
                  <c:v>2883.09</c:v>
                </c:pt>
                <c:pt idx="115">
                  <c:v>2918.65</c:v>
                </c:pt>
                <c:pt idx="116">
                  <c:v>2938.09</c:v>
                </c:pt>
                <c:pt idx="117">
                  <c:v>2883.98</c:v>
                </c:pt>
                <c:pt idx="118">
                  <c:v>2881.77</c:v>
                </c:pt>
                <c:pt idx="119">
                  <c:v>2844.74</c:v>
                </c:pt>
                <c:pt idx="120">
                  <c:v>2932.05</c:v>
                </c:pt>
                <c:pt idx="121">
                  <c:v>2953.56</c:v>
                </c:pt>
                <c:pt idx="122">
                  <c:v>2980.38</c:v>
                </c:pt>
                <c:pt idx="123">
                  <c:v>3013.18</c:v>
                </c:pt>
                <c:pt idx="124">
                  <c:v>3020.97</c:v>
                </c:pt>
                <c:pt idx="125">
                  <c:v>3025.86</c:v>
                </c:pt>
                <c:pt idx="126">
                  <c:v>3003.67</c:v>
                </c:pt>
                <c:pt idx="127">
                  <c:v>3019.56</c:v>
                </c:pt>
                <c:pt idx="128">
                  <c:v>3005.47</c:v>
                </c:pt>
                <c:pt idx="129">
                  <c:v>2985.03</c:v>
                </c:pt>
                <c:pt idx="130">
                  <c:v>2976.61</c:v>
                </c:pt>
                <c:pt idx="131">
                  <c:v>2995.11</c:v>
                </c:pt>
                <c:pt idx="132">
                  <c:v>2984.42</c:v>
                </c:pt>
                <c:pt idx="133">
                  <c:v>3004.04</c:v>
                </c:pt>
                <c:pt idx="134">
                  <c:v>3014.3</c:v>
                </c:pt>
                <c:pt idx="135">
                  <c:v>3013.77</c:v>
                </c:pt>
                <c:pt idx="136">
                  <c:v>2999.91</c:v>
                </c:pt>
                <c:pt idx="137">
                  <c:v>2993.07</c:v>
                </c:pt>
                <c:pt idx="138">
                  <c:v>2979.63</c:v>
                </c:pt>
                <c:pt idx="139">
                  <c:v>2975.95</c:v>
                </c:pt>
                <c:pt idx="140">
                  <c:v>2990.41</c:v>
                </c:pt>
                <c:pt idx="141">
                  <c:v>2995.82</c:v>
                </c:pt>
                <c:pt idx="142">
                  <c:v>2973.01</c:v>
                </c:pt>
                <c:pt idx="143">
                  <c:v>2964.33</c:v>
                </c:pt>
                <c:pt idx="144">
                  <c:v>2941.76</c:v>
                </c:pt>
                <c:pt idx="145">
                  <c:v>2924.92</c:v>
                </c:pt>
                <c:pt idx="146">
                  <c:v>2913.78</c:v>
                </c:pt>
                <c:pt idx="147">
                  <c:v>2917.38</c:v>
                </c:pt>
                <c:pt idx="148">
                  <c:v>2945.35</c:v>
                </c:pt>
                <c:pt idx="149">
                  <c:v>2950.46</c:v>
                </c:pt>
                <c:pt idx="150">
                  <c:v>2954.18</c:v>
                </c:pt>
                <c:pt idx="151">
                  <c:v>2926.46</c:v>
                </c:pt>
                <c:pt idx="152">
                  <c:v>2917.75</c:v>
                </c:pt>
                <c:pt idx="153">
                  <c:v>2889.67</c:v>
                </c:pt>
                <c:pt idx="154">
                  <c:v>2886.98</c:v>
                </c:pt>
                <c:pt idx="155">
                  <c:v>2891.64</c:v>
                </c:pt>
                <c:pt idx="156">
                  <c:v>2879.84</c:v>
                </c:pt>
                <c:pt idx="157">
                  <c:v>2885.72</c:v>
                </c:pt>
                <c:pt idx="158">
                  <c:v>2886.73</c:v>
                </c:pt>
                <c:pt idx="159">
                  <c:v>2873.34</c:v>
                </c:pt>
                <c:pt idx="160">
                  <c:v>2843.49</c:v>
                </c:pt>
                <c:pt idx="161">
                  <c:v>2826.15</c:v>
                </c:pt>
                <c:pt idx="162">
                  <c:v>2803.27</c:v>
                </c:pt>
                <c:pt idx="163">
                  <c:v>2744.45</c:v>
                </c:pt>
                <c:pt idx="164">
                  <c:v>2752.06</c:v>
                </c:pt>
                <c:pt idx="165">
                  <c:v>2788.86</c:v>
                </c:pt>
                <c:pt idx="166">
                  <c:v>2783.02</c:v>
                </c:pt>
                <c:pt idx="167">
                  <c:v>2802.39</c:v>
                </c:pt>
                <c:pt idx="168">
                  <c:v>2826.06</c:v>
                </c:pt>
                <c:pt idx="169">
                  <c:v>2822.24</c:v>
                </c:pt>
                <c:pt idx="170">
                  <c:v>2856.27</c:v>
                </c:pt>
                <c:pt idx="171">
                  <c:v>2864.36</c:v>
                </c:pt>
                <c:pt idx="172">
                  <c:v>2840.23</c:v>
                </c:pt>
                <c:pt idx="173">
                  <c:v>2859.53</c:v>
                </c:pt>
                <c:pt idx="174">
                  <c:v>2876.32</c:v>
                </c:pt>
                <c:pt idx="175">
                  <c:v>2850.96</c:v>
                </c:pt>
                <c:pt idx="176">
                  <c:v>2834.41</c:v>
                </c:pt>
                <c:pt idx="177">
                  <c:v>2811.87</c:v>
                </c:pt>
                <c:pt idx="178">
                  <c:v>2881.4</c:v>
                </c:pt>
                <c:pt idx="179">
                  <c:v>2870.72</c:v>
                </c:pt>
                <c:pt idx="180">
                  <c:v>2879.42</c:v>
                </c:pt>
                <c:pt idx="181">
                  <c:v>2884.05</c:v>
                </c:pt>
                <c:pt idx="182">
                  <c:v>2932.47</c:v>
                </c:pt>
                <c:pt idx="183">
                  <c:v>2945.64</c:v>
                </c:pt>
                <c:pt idx="184">
                  <c:v>2917.52</c:v>
                </c:pt>
                <c:pt idx="185">
                  <c:v>2923.73</c:v>
                </c:pt>
                <c:pt idx="186">
                  <c:v>2945.83</c:v>
                </c:pt>
                <c:pt idx="187">
                  <c:v>2943.03</c:v>
                </c:pt>
                <c:pt idx="188">
                  <c:v>2939.88</c:v>
                </c:pt>
                <c:pt idx="189">
                  <c:v>2926.17</c:v>
                </c:pt>
                <c:pt idx="190">
                  <c:v>2927.25</c:v>
                </c:pt>
                <c:pt idx="191">
                  <c:v>2933.68</c:v>
                </c:pt>
                <c:pt idx="192">
                  <c:v>2907.97</c:v>
                </c:pt>
                <c:pt idx="193">
                  <c:v>2905.03</c:v>
                </c:pt>
                <c:pt idx="194">
                  <c:v>2900.45</c:v>
                </c:pt>
                <c:pt idx="195">
                  <c:v>2907.06</c:v>
                </c:pt>
                <c:pt idx="196">
                  <c:v>2905.58</c:v>
                </c:pt>
                <c:pt idx="197">
                  <c:v>2907.41</c:v>
                </c:pt>
                <c:pt idx="198">
                  <c:v>2888.32</c:v>
                </c:pt>
                <c:pt idx="199">
                  <c:v>2888.21</c:v>
                </c:pt>
                <c:pt idx="200">
                  <c:v>2878.2</c:v>
                </c:pt>
                <c:pt idx="201">
                  <c:v>2895.77</c:v>
                </c:pt>
                <c:pt idx="202">
                  <c:v>2892.74</c:v>
                </c:pt>
                <c:pt idx="203">
                  <c:v>2879.39</c:v>
                </c:pt>
                <c:pt idx="204">
                  <c:v>2873.4</c:v>
                </c:pt>
                <c:pt idx="205">
                  <c:v>2867.24</c:v>
                </c:pt>
                <c:pt idx="206">
                  <c:v>2867.19</c:v>
                </c:pt>
                <c:pt idx="207">
                  <c:v>2834.4</c:v>
                </c:pt>
                <c:pt idx="208">
                  <c:v>2815.44</c:v>
                </c:pt>
                <c:pt idx="209">
                  <c:v>2805.37</c:v>
                </c:pt>
                <c:pt idx="210">
                  <c:v>2818.46</c:v>
                </c:pt>
                <c:pt idx="211">
                  <c:v>2798.36</c:v>
                </c:pt>
                <c:pt idx="212">
                  <c:v>2800.71</c:v>
                </c:pt>
                <c:pt idx="213">
                  <c:v>2854.88</c:v>
                </c:pt>
                <c:pt idx="214">
                  <c:v>2824.23</c:v>
                </c:pt>
                <c:pt idx="215">
                  <c:v>2832.57</c:v>
                </c:pt>
                <c:pt idx="216">
                  <c:v>2832.94</c:v>
                </c:pt>
                <c:pt idx="217">
                  <c:v>2822.48</c:v>
                </c:pt>
                <c:pt idx="218">
                  <c:v>2808.48</c:v>
                </c:pt>
                <c:pt idx="219">
                  <c:v>2810.92</c:v>
                </c:pt>
                <c:pt idx="220">
                  <c:v>2791.52</c:v>
                </c:pt>
                <c:pt idx="221">
                  <c:v>2783.3</c:v>
                </c:pt>
                <c:pt idx="222">
                  <c:v>2743.07</c:v>
                </c:pt>
                <c:pt idx="223">
                  <c:v>2748.93</c:v>
                </c:pt>
                <c:pt idx="224">
                  <c:v>2771.45</c:v>
                </c:pt>
                <c:pt idx="225">
                  <c:v>2789.65</c:v>
                </c:pt>
                <c:pt idx="226">
                  <c:v>2792.81</c:v>
                </c:pt>
                <c:pt idx="227">
                  <c:v>2803.69</c:v>
                </c:pt>
                <c:pt idx="228">
                  <c:v>2784.49</c:v>
                </c:pt>
                <c:pt idx="229">
                  <c:v>2792.38</c:v>
                </c:pt>
                <c:pt idx="230">
                  <c:v>2793.9</c:v>
                </c:pt>
                <c:pt idx="231">
                  <c:v>2796.11</c:v>
                </c:pt>
                <c:pt idx="232">
                  <c:v>2792.67</c:v>
                </c:pt>
                <c:pt idx="233">
                  <c:v>2774.88</c:v>
                </c:pt>
                <c:pt idx="234">
                  <c:v>2784.7</c:v>
                </c:pt>
                <c:pt idx="235">
                  <c:v>2779.76</c:v>
                </c:pt>
                <c:pt idx="236">
                  <c:v>2775.6</c:v>
                </c:pt>
                <c:pt idx="237">
                  <c:v>2745.73</c:v>
                </c:pt>
                <c:pt idx="238">
                  <c:v>2753.03</c:v>
                </c:pt>
                <c:pt idx="239">
                  <c:v>2744.73</c:v>
                </c:pt>
                <c:pt idx="240">
                  <c:v>2709.8</c:v>
                </c:pt>
                <c:pt idx="241">
                  <c:v>2707.88</c:v>
                </c:pt>
                <c:pt idx="242">
                  <c:v>2706.05</c:v>
                </c:pt>
                <c:pt idx="243">
                  <c:v>2731.61</c:v>
                </c:pt>
                <c:pt idx="244">
                  <c:v>2737.7</c:v>
                </c:pt>
                <c:pt idx="245">
                  <c:v>2724.87</c:v>
                </c:pt>
                <c:pt idx="246">
                  <c:v>2706.53</c:v>
                </c:pt>
                <c:pt idx="247">
                  <c:v>2704.1</c:v>
                </c:pt>
                <c:pt idx="248">
                  <c:v>2681.05</c:v>
                </c:pt>
                <c:pt idx="249">
                  <c:v>2640</c:v>
                </c:pt>
                <c:pt idx="250">
                  <c:v>2643.85</c:v>
                </c:pt>
                <c:pt idx="251">
                  <c:v>2664.76</c:v>
                </c:pt>
                <c:pt idx="252">
                  <c:v>2642.33</c:v>
                </c:pt>
              </c:numCache>
            </c:numRef>
          </c:val>
          <c:smooth val="0"/>
          <c:extLst>
            <c:ext xmlns:c16="http://schemas.microsoft.com/office/drawing/2014/chart" uri="{C3380CC4-5D6E-409C-BE32-E72D297353CC}">
              <c16:uniqueId val="{00000001-A0E6-4A3B-9076-542187C6DD1D}"/>
            </c:ext>
          </c:extLst>
        </c:ser>
        <c:dLbls>
          <c:showLegendKey val="0"/>
          <c:showVal val="0"/>
          <c:showCatName val="0"/>
          <c:showSerName val="0"/>
          <c:showPercent val="0"/>
          <c:showBubbleSize val="0"/>
        </c:dLbls>
        <c:marker val="1"/>
        <c:smooth val="0"/>
        <c:axId val="449592480"/>
        <c:axId val="313788448"/>
      </c:lineChart>
      <c:dateAx>
        <c:axId val="313787664"/>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788056"/>
        <c:crosses val="autoZero"/>
        <c:auto val="1"/>
        <c:lblOffset val="100"/>
        <c:baseTimeUnit val="days"/>
      </c:dateAx>
      <c:valAx>
        <c:axId val="313788056"/>
        <c:scaling>
          <c:orientation val="minMax"/>
          <c:min val="4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787664"/>
        <c:crosses val="autoZero"/>
        <c:crossBetween val="between"/>
      </c:valAx>
      <c:valAx>
        <c:axId val="313788448"/>
        <c:scaling>
          <c:orientation val="minMax"/>
          <c:max val="3450"/>
          <c:min val="255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592480"/>
        <c:crosses val="max"/>
        <c:crossBetween val="between"/>
      </c:valAx>
      <c:dateAx>
        <c:axId val="449592480"/>
        <c:scaling>
          <c:orientation val="minMax"/>
        </c:scaling>
        <c:delete val="1"/>
        <c:axPos val="b"/>
        <c:numFmt formatCode="mm/dd/yyyy" sourceLinked="1"/>
        <c:majorTickMark val="out"/>
        <c:minorTickMark val="none"/>
        <c:tickLblPos val="nextTo"/>
        <c:crossAx val="313788448"/>
        <c:crosses val="autoZero"/>
        <c:auto val="1"/>
        <c:lblOffset val="100"/>
        <c:baseTimeUnit val="day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png"/><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3</xdr:col>
      <xdr:colOff>254000</xdr:colOff>
      <xdr:row>4</xdr:row>
      <xdr:rowOff>25400</xdr:rowOff>
    </xdr:from>
    <xdr:to>
      <xdr:col>4</xdr:col>
      <xdr:colOff>773684</xdr:colOff>
      <xdr:row>10</xdr:row>
      <xdr:rowOff>138176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111500" y="838200"/>
          <a:ext cx="1472184" cy="1331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50800</xdr:rowOff>
    </xdr:from>
    <xdr:to>
      <xdr:col>3</xdr:col>
      <xdr:colOff>0</xdr:colOff>
      <xdr:row>4</xdr:row>
      <xdr:rowOff>35700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825500" y="50800"/>
          <a:ext cx="698500" cy="696100"/>
        </a:xfrm>
        <a:prstGeom prst="rect">
          <a:avLst/>
        </a:prstGeom>
      </xdr:spPr>
    </xdr:pic>
    <xdr:clientData/>
  </xdr:twoCellAnchor>
  <xdr:twoCellAnchor>
    <xdr:from>
      <xdr:col>5</xdr:col>
      <xdr:colOff>314324</xdr:colOff>
      <xdr:row>0</xdr:row>
      <xdr:rowOff>40821</xdr:rowOff>
    </xdr:from>
    <xdr:to>
      <xdr:col>23</xdr:col>
      <xdr:colOff>444953</xdr:colOff>
      <xdr:row>30</xdr:row>
      <xdr:rowOff>138792</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31</xdr:row>
      <xdr:rowOff>66675</xdr:rowOff>
    </xdr:from>
    <xdr:to>
      <xdr:col>23</xdr:col>
      <xdr:colOff>454479</xdr:colOff>
      <xdr:row>62</xdr:row>
      <xdr:rowOff>55789</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321129</xdr:colOff>
      <xdr:row>62</xdr:row>
      <xdr:rowOff>167368</xdr:rowOff>
    </xdr:from>
    <xdr:to>
      <xdr:col>23</xdr:col>
      <xdr:colOff>451758</xdr:colOff>
      <xdr:row>93</xdr:row>
      <xdr:rowOff>170089</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38100</xdr:colOff>
      <xdr:row>0</xdr:row>
      <xdr:rowOff>50800</xdr:rowOff>
    </xdr:from>
    <xdr:to>
      <xdr:col>3</xdr:col>
      <xdr:colOff>0</xdr:colOff>
      <xdr:row>4</xdr:row>
      <xdr:rowOff>35700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00100" y="50800"/>
          <a:ext cx="676275" cy="708800"/>
        </a:xfrm>
        <a:prstGeom prst="rect">
          <a:avLst/>
        </a:prstGeom>
      </xdr:spPr>
    </xdr:pic>
    <xdr:clientData/>
  </xdr:twoCellAnchor>
  <xdr:twoCellAnchor>
    <xdr:from>
      <xdr:col>5</xdr:col>
      <xdr:colOff>285750</xdr:colOff>
      <xdr:row>1</xdr:row>
      <xdr:rowOff>13606</xdr:rowOff>
    </xdr:from>
    <xdr:to>
      <xdr:col>23</xdr:col>
      <xdr:colOff>416379</xdr:colOff>
      <xdr:row>31</xdr:row>
      <xdr:rowOff>111578</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299356</xdr:colOff>
      <xdr:row>32</xdr:row>
      <xdr:rowOff>95249</xdr:rowOff>
    </xdr:from>
    <xdr:to>
      <xdr:col>23</xdr:col>
      <xdr:colOff>429985</xdr:colOff>
      <xdr:row>63</xdr:row>
      <xdr:rowOff>84363</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312964</xdr:colOff>
      <xdr:row>64</xdr:row>
      <xdr:rowOff>122465</xdr:rowOff>
    </xdr:from>
    <xdr:to>
      <xdr:col>23</xdr:col>
      <xdr:colOff>443593</xdr:colOff>
      <xdr:row>95</xdr:row>
      <xdr:rowOff>125187</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ICETheme">
  <a:themeElements>
    <a:clrScheme name="ICE Color Theme">
      <a:dk1>
        <a:srgbClr val="565A5C"/>
      </a:dk1>
      <a:lt1>
        <a:srgbClr val="FFFFFF"/>
      </a:lt1>
      <a:dk2>
        <a:srgbClr val="0039A6"/>
      </a:dk2>
      <a:lt2>
        <a:srgbClr val="FFFFFF"/>
      </a:lt2>
      <a:accent1>
        <a:srgbClr val="72C7E7"/>
      </a:accent1>
      <a:accent2>
        <a:srgbClr val="0039A6"/>
      </a:accent2>
      <a:accent3>
        <a:srgbClr val="76D750"/>
      </a:accent3>
      <a:accent4>
        <a:srgbClr val="565A5C"/>
      </a:accent4>
      <a:accent5>
        <a:srgbClr val="A2A4A3"/>
      </a:accent5>
      <a:accent6>
        <a:srgbClr val="FFA02F"/>
      </a:accent6>
      <a:hlink>
        <a:srgbClr val="0039A6"/>
      </a:hlink>
      <a:folHlink>
        <a:srgbClr val="0039A6"/>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39A6"/>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effectLst/>
      </a:spPr>
      <a:bodyPr/>
      <a:lstStyle/>
      <a:style>
        <a:lnRef idx="2">
          <a:schemeClr val="accent1"/>
        </a:lnRef>
        <a:fillRef idx="0">
          <a:schemeClr val="accent1"/>
        </a:fillRef>
        <a:effectRef idx="1">
          <a:schemeClr val="accent1"/>
        </a:effectRef>
        <a:fontRef idx="minor">
          <a:schemeClr val="tx1"/>
        </a:fontRef>
      </a:style>
    </a:lnDef>
    <a:txDef>
      <a:spPr>
        <a:noFill/>
      </a:spPr>
      <a:bodyPr wrap="square" rtlCol="0">
        <a:spAutoFit/>
      </a:bodyPr>
      <a:lstStyle>
        <a:defPPr>
          <a:defRPr sz="1400" dirty="0" smtClean="0">
            <a:latin typeface="Trade Gothic LT"/>
            <a:cs typeface="Trade Gothic LT"/>
          </a:defRPr>
        </a:defPPr>
      </a:lstStyle>
    </a:txDef>
  </a:objectDefaults>
  <a:extraClrSchemeLst/>
  <a:extLst>
    <a:ext uri="{05A4C25C-085E-4340-85A3-A5531E510DB2}">
      <thm15:themeFamily xmlns:thm15="http://schemas.microsoft.com/office/thememl/2012/main" name="ICETheme" id="{6D39A084-331B-314C-8A21-19E127FECF5D}" vid="{FB0E840D-F51D-2344-BF67-9A127201B9F8}"/>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C13:C16"/>
  <sheetViews>
    <sheetView tabSelected="1" workbookViewId="0">
      <selection activeCell="J21" sqref="J21"/>
    </sheetView>
  </sheetViews>
  <sheetFormatPr defaultColWidth="10.6328125" defaultRowHeight="15" x14ac:dyDescent="0.25"/>
  <cols>
    <col min="1" max="16384" width="10.6328125" style="11"/>
  </cols>
  <sheetData>
    <row r="13" spans="3:3" ht="30" x14ac:dyDescent="0.5">
      <c r="C13" s="12" t="s">
        <v>21</v>
      </c>
    </row>
    <row r="15" spans="3:3" x14ac:dyDescent="0.25">
      <c r="C15" s="13" t="s">
        <v>19</v>
      </c>
    </row>
    <row r="16" spans="3:3" x14ac:dyDescent="0.25">
      <c r="C16" s="14">
        <v>43854</v>
      </c>
    </row>
  </sheetData>
  <phoneticPr fontId="9" type="noConversion"/>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5:AE34"/>
  <sheetViews>
    <sheetView zoomScale="70" zoomScaleNormal="70" workbookViewId="0"/>
  </sheetViews>
  <sheetFormatPr defaultColWidth="7.54296875" defaultRowHeight="13.8" x14ac:dyDescent="0.25"/>
  <cols>
    <col min="1" max="1" width="1.36328125" style="46" customWidth="1"/>
    <col min="2" max="2" width="7.54296875" style="46"/>
    <col min="3" max="3" width="8.36328125" style="46" bestFit="1" customWidth="1"/>
    <col min="4" max="4" width="7.54296875" style="46"/>
    <col min="5" max="5" width="1.36328125" style="46" customWidth="1"/>
    <col min="6" max="31" width="7.54296875" style="9"/>
    <col min="32" max="16384" width="7.54296875" style="10"/>
  </cols>
  <sheetData>
    <row r="5" spans="2:4" ht="15.6" x14ac:dyDescent="0.3">
      <c r="B5" s="47" t="s">
        <v>1</v>
      </c>
      <c r="C5" s="47"/>
      <c r="D5" s="47"/>
    </row>
    <row r="6" spans="2:4" x14ac:dyDescent="0.25">
      <c r="B6" s="48" t="s">
        <v>16</v>
      </c>
      <c r="C6" s="48"/>
      <c r="D6" s="48"/>
    </row>
    <row r="7" spans="2:4" x14ac:dyDescent="0.25">
      <c r="B7" s="49" t="s">
        <v>2</v>
      </c>
      <c r="C7" s="29" t="s">
        <v>25</v>
      </c>
      <c r="D7" s="30"/>
    </row>
    <row r="8" spans="2:4" x14ac:dyDescent="0.25">
      <c r="B8" s="49" t="s">
        <v>2</v>
      </c>
      <c r="C8" s="31" t="s">
        <v>5</v>
      </c>
      <c r="D8" s="32"/>
    </row>
    <row r="10" spans="2:4" x14ac:dyDescent="0.25">
      <c r="B10" s="50" t="s">
        <v>17</v>
      </c>
      <c r="C10" s="50"/>
      <c r="D10" s="50"/>
    </row>
    <row r="11" spans="2:4" x14ac:dyDescent="0.25">
      <c r="B11" s="49" t="s">
        <v>2</v>
      </c>
      <c r="C11" s="33" t="s">
        <v>4</v>
      </c>
      <c r="D11" s="30"/>
    </row>
    <row r="12" spans="2:4" ht="15" customHeight="1" x14ac:dyDescent="0.25">
      <c r="B12" s="49" t="s">
        <v>2</v>
      </c>
      <c r="C12" s="31" t="s">
        <v>8</v>
      </c>
      <c r="D12" s="32"/>
    </row>
    <row r="14" spans="2:4" x14ac:dyDescent="0.25">
      <c r="B14" s="50" t="s">
        <v>18</v>
      </c>
      <c r="C14" s="50"/>
      <c r="D14" s="50"/>
    </row>
    <row r="15" spans="2:4" x14ac:dyDescent="0.25">
      <c r="B15" s="49" t="s">
        <v>2</v>
      </c>
      <c r="C15" s="33" t="s">
        <v>8</v>
      </c>
      <c r="D15" s="30"/>
    </row>
    <row r="16" spans="2:4" x14ac:dyDescent="0.25">
      <c r="B16" s="49" t="s">
        <v>2</v>
      </c>
      <c r="C16" s="31" t="s">
        <v>5</v>
      </c>
      <c r="D16" s="32"/>
    </row>
    <row r="17" spans="2:4" ht="15" customHeight="1" x14ac:dyDescent="0.25"/>
    <row r="18" spans="2:4" x14ac:dyDescent="0.25">
      <c r="B18" s="51" t="s">
        <v>3</v>
      </c>
      <c r="C18" s="51"/>
      <c r="D18" s="51"/>
    </row>
    <row r="19" spans="2:4" x14ac:dyDescent="0.25">
      <c r="B19" s="34" t="s">
        <v>20</v>
      </c>
      <c r="C19" s="35"/>
      <c r="D19" s="36"/>
    </row>
    <row r="20" spans="2:4" x14ac:dyDescent="0.25">
      <c r="B20" s="37"/>
      <c r="C20" s="38"/>
      <c r="D20" s="39"/>
    </row>
    <row r="21" spans="2:4" x14ac:dyDescent="0.25">
      <c r="B21" s="37"/>
      <c r="C21" s="38"/>
      <c r="D21" s="39"/>
    </row>
    <row r="22" spans="2:4" x14ac:dyDescent="0.25">
      <c r="B22" s="37"/>
      <c r="C22" s="38"/>
      <c r="D22" s="39"/>
    </row>
    <row r="23" spans="2:4" x14ac:dyDescent="0.25">
      <c r="B23" s="37"/>
      <c r="C23" s="38"/>
      <c r="D23" s="39"/>
    </row>
    <row r="24" spans="2:4" x14ac:dyDescent="0.25">
      <c r="B24" s="37"/>
      <c r="C24" s="38"/>
      <c r="D24" s="39"/>
    </row>
    <row r="25" spans="2:4" x14ac:dyDescent="0.25">
      <c r="B25" s="37"/>
      <c r="C25" s="38"/>
      <c r="D25" s="39"/>
    </row>
    <row r="26" spans="2:4" x14ac:dyDescent="0.25">
      <c r="B26" s="37"/>
      <c r="C26" s="38"/>
      <c r="D26" s="39"/>
    </row>
    <row r="27" spans="2:4" x14ac:dyDescent="0.25">
      <c r="B27" s="37"/>
      <c r="C27" s="38"/>
      <c r="D27" s="39"/>
    </row>
    <row r="28" spans="2:4" x14ac:dyDescent="0.25">
      <c r="B28" s="37"/>
      <c r="C28" s="38"/>
      <c r="D28" s="39"/>
    </row>
    <row r="29" spans="2:4" ht="15" customHeight="1" x14ac:dyDescent="0.25">
      <c r="B29" s="37"/>
      <c r="C29" s="38"/>
      <c r="D29" s="39"/>
    </row>
    <row r="30" spans="2:4" x14ac:dyDescent="0.25">
      <c r="B30" s="37"/>
      <c r="C30" s="38"/>
      <c r="D30" s="39"/>
    </row>
    <row r="31" spans="2:4" x14ac:dyDescent="0.25">
      <c r="B31" s="37"/>
      <c r="C31" s="38"/>
      <c r="D31" s="39"/>
    </row>
    <row r="32" spans="2:4" x14ac:dyDescent="0.25">
      <c r="B32" s="37"/>
      <c r="C32" s="38"/>
      <c r="D32" s="39"/>
    </row>
    <row r="33" spans="2:4" x14ac:dyDescent="0.25">
      <c r="B33" s="40"/>
      <c r="C33" s="41"/>
      <c r="D33" s="42"/>
    </row>
    <row r="34" spans="2:4" ht="15" customHeight="1" x14ac:dyDescent="0.25"/>
  </sheetData>
  <mergeCells count="12">
    <mergeCell ref="B18:D18"/>
    <mergeCell ref="B19:D33"/>
    <mergeCell ref="C11:D11"/>
    <mergeCell ref="C12:D12"/>
    <mergeCell ref="B14:D14"/>
    <mergeCell ref="C15:D15"/>
    <mergeCell ref="C16:D16"/>
    <mergeCell ref="B5:D5"/>
    <mergeCell ref="B6:D6"/>
    <mergeCell ref="C7:D7"/>
    <mergeCell ref="C8:D8"/>
    <mergeCell ref="B10:D10"/>
  </mergeCells>
  <phoneticPr fontId="9" type="noConversion"/>
  <dataValidations count="1">
    <dataValidation type="whole" allowBlank="1" showInputMessage="1" showErrorMessage="1" sqref="C8:D8 C12:D12 C16:D16" xr:uid="{00000000-0002-0000-0100-000000000000}">
      <formula1>1</formula1>
      <formula2>60</formula2>
    </dataValidation>
  </dataValidations>
  <pageMargins left="0.7" right="0.7" top="0.75" bottom="0.75" header="0.3" footer="0.3"/>
  <pageSetup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5:AE34"/>
  <sheetViews>
    <sheetView zoomScale="70" zoomScaleNormal="70" workbookViewId="0"/>
  </sheetViews>
  <sheetFormatPr defaultColWidth="7.54296875" defaultRowHeight="13.8" x14ac:dyDescent="0.25"/>
  <cols>
    <col min="1" max="1" width="1.36328125" style="46" customWidth="1"/>
    <col min="2" max="2" width="7.54296875" style="46"/>
    <col min="3" max="3" width="8.36328125" style="46" bestFit="1" customWidth="1"/>
    <col min="4" max="4" width="7.54296875" style="46"/>
    <col min="5" max="5" width="1.36328125" style="46" customWidth="1"/>
    <col min="6" max="31" width="7.54296875" style="9"/>
    <col min="32" max="16384" width="7.54296875" style="10"/>
  </cols>
  <sheetData>
    <row r="5" spans="2:5" ht="15.6" x14ac:dyDescent="0.3">
      <c r="B5" s="47" t="s">
        <v>1</v>
      </c>
      <c r="C5" s="47"/>
      <c r="D5" s="47"/>
    </row>
    <row r="6" spans="2:5" ht="15" customHeight="1" x14ac:dyDescent="0.25">
      <c r="B6" s="48" t="s">
        <v>22</v>
      </c>
      <c r="C6" s="48"/>
      <c r="D6" s="48"/>
    </row>
    <row r="7" spans="2:5" x14ac:dyDescent="0.25">
      <c r="B7" s="49" t="s">
        <v>2</v>
      </c>
      <c r="C7" s="33" t="s">
        <v>10</v>
      </c>
      <c r="D7" s="30"/>
    </row>
    <row r="8" spans="2:5" x14ac:dyDescent="0.25">
      <c r="B8" s="49" t="s">
        <v>2</v>
      </c>
      <c r="C8" s="31" t="s">
        <v>4</v>
      </c>
      <c r="D8" s="32"/>
    </row>
    <row r="10" spans="2:5" x14ac:dyDescent="0.25">
      <c r="B10" s="50" t="s">
        <v>23</v>
      </c>
      <c r="C10" s="50"/>
      <c r="D10" s="50"/>
    </row>
    <row r="11" spans="2:5" ht="15" customHeight="1" x14ac:dyDescent="0.25">
      <c r="B11" s="49" t="s">
        <v>2</v>
      </c>
      <c r="C11" s="33" t="s">
        <v>10</v>
      </c>
      <c r="D11" s="30"/>
      <c r="E11" s="52"/>
    </row>
    <row r="12" spans="2:5" ht="15" customHeight="1" x14ac:dyDescent="0.25">
      <c r="B12" s="49" t="s">
        <v>2</v>
      </c>
      <c r="C12" s="31" t="s">
        <v>12</v>
      </c>
      <c r="D12" s="32"/>
    </row>
    <row r="14" spans="2:5" x14ac:dyDescent="0.25">
      <c r="B14" s="50" t="s">
        <v>24</v>
      </c>
      <c r="C14" s="50"/>
      <c r="D14" s="50"/>
    </row>
    <row r="15" spans="2:5" x14ac:dyDescent="0.25">
      <c r="B15" s="49" t="s">
        <v>2</v>
      </c>
      <c r="C15" s="43" t="s">
        <v>10</v>
      </c>
      <c r="D15" s="44"/>
    </row>
    <row r="16" spans="2:5" x14ac:dyDescent="0.25">
      <c r="B16" s="49" t="s">
        <v>2</v>
      </c>
      <c r="C16" s="31" t="s">
        <v>14</v>
      </c>
      <c r="D16" s="32"/>
    </row>
    <row r="17" spans="2:4" ht="15" customHeight="1" x14ac:dyDescent="0.25"/>
    <row r="18" spans="2:4" x14ac:dyDescent="0.25">
      <c r="B18" s="51" t="s">
        <v>3</v>
      </c>
      <c r="C18" s="51"/>
      <c r="D18" s="51"/>
    </row>
    <row r="19" spans="2:4" x14ac:dyDescent="0.25">
      <c r="B19" s="34" t="s">
        <v>20</v>
      </c>
      <c r="C19" s="35"/>
      <c r="D19" s="36"/>
    </row>
    <row r="20" spans="2:4" x14ac:dyDescent="0.25">
      <c r="B20" s="37"/>
      <c r="C20" s="38"/>
      <c r="D20" s="39"/>
    </row>
    <row r="21" spans="2:4" x14ac:dyDescent="0.25">
      <c r="B21" s="37"/>
      <c r="C21" s="38"/>
      <c r="D21" s="39"/>
    </row>
    <row r="22" spans="2:4" x14ac:dyDescent="0.25">
      <c r="B22" s="37"/>
      <c r="C22" s="38"/>
      <c r="D22" s="39"/>
    </row>
    <row r="23" spans="2:4" x14ac:dyDescent="0.25">
      <c r="B23" s="37"/>
      <c r="C23" s="38"/>
      <c r="D23" s="39"/>
    </row>
    <row r="24" spans="2:4" x14ac:dyDescent="0.25">
      <c r="B24" s="37"/>
      <c r="C24" s="38"/>
      <c r="D24" s="39"/>
    </row>
    <row r="25" spans="2:4" x14ac:dyDescent="0.25">
      <c r="B25" s="37"/>
      <c r="C25" s="38"/>
      <c r="D25" s="39"/>
    </row>
    <row r="26" spans="2:4" x14ac:dyDescent="0.25">
      <c r="B26" s="37"/>
      <c r="C26" s="38"/>
      <c r="D26" s="39"/>
    </row>
    <row r="27" spans="2:4" x14ac:dyDescent="0.25">
      <c r="B27" s="37"/>
      <c r="C27" s="38"/>
      <c r="D27" s="39"/>
    </row>
    <row r="28" spans="2:4" x14ac:dyDescent="0.25">
      <c r="B28" s="37"/>
      <c r="C28" s="38"/>
      <c r="D28" s="39"/>
    </row>
    <row r="29" spans="2:4" ht="15" customHeight="1" x14ac:dyDescent="0.25">
      <c r="B29" s="37"/>
      <c r="C29" s="38"/>
      <c r="D29" s="39"/>
    </row>
    <row r="30" spans="2:4" x14ac:dyDescent="0.25">
      <c r="B30" s="37"/>
      <c r="C30" s="38"/>
      <c r="D30" s="39"/>
    </row>
    <row r="31" spans="2:4" x14ac:dyDescent="0.25">
      <c r="B31" s="37"/>
      <c r="C31" s="38"/>
      <c r="D31" s="39"/>
    </row>
    <row r="32" spans="2:4" x14ac:dyDescent="0.25">
      <c r="B32" s="37"/>
      <c r="C32" s="38"/>
      <c r="D32" s="39"/>
    </row>
    <row r="33" spans="2:4" x14ac:dyDescent="0.25">
      <c r="B33" s="40"/>
      <c r="C33" s="41"/>
      <c r="D33" s="42"/>
    </row>
    <row r="34" spans="2:4" ht="15" customHeight="1" x14ac:dyDescent="0.25"/>
  </sheetData>
  <mergeCells count="12">
    <mergeCell ref="B5:D5"/>
    <mergeCell ref="B6:D6"/>
    <mergeCell ref="C7:D7"/>
    <mergeCell ref="C8:D8"/>
    <mergeCell ref="B14:D14"/>
    <mergeCell ref="C16:D16"/>
    <mergeCell ref="B18:D18"/>
    <mergeCell ref="B19:D33"/>
    <mergeCell ref="B10:D10"/>
    <mergeCell ref="C11:D11"/>
    <mergeCell ref="C12:D12"/>
    <mergeCell ref="C15:D15"/>
  </mergeCells>
  <dataValidations count="1">
    <dataValidation type="whole" allowBlank="1" showInputMessage="1" showErrorMessage="1" sqref="C8:D8 C12:D12 C16:D16" xr:uid="{00000000-0002-0000-0200-000000000000}">
      <formula1>1</formula1>
      <formula2>60</formula2>
    </dataValidation>
  </dataValidations>
  <pageMargins left="0.7" right="0.7" top="0.75" bottom="0.75" header="0.3" footer="0.3"/>
  <pageSetup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C2:BG2201"/>
  <sheetViews>
    <sheetView zoomScale="85" zoomScaleNormal="85" workbookViewId="0"/>
  </sheetViews>
  <sheetFormatPr defaultColWidth="7.54296875" defaultRowHeight="13.8" x14ac:dyDescent="0.25"/>
  <cols>
    <col min="1" max="2" width="7.54296875" style="3"/>
    <col min="3" max="3" width="9.6328125" style="3" bestFit="1" customWidth="1"/>
    <col min="4" max="4" width="8.54296875" style="3" customWidth="1"/>
    <col min="5" max="5" width="8.08984375" style="3" customWidth="1"/>
    <col min="6" max="8" width="8.36328125" style="3" customWidth="1"/>
    <col min="9" max="10" width="7.54296875" style="3"/>
    <col min="11" max="13" width="10.1796875" style="3" bestFit="1" customWidth="1"/>
    <col min="14" max="16384" width="7.54296875" style="3"/>
  </cols>
  <sheetData>
    <row r="2" spans="3:59" x14ac:dyDescent="0.25">
      <c r="C2" s="2"/>
    </row>
    <row r="3" spans="3:59" x14ac:dyDescent="0.25">
      <c r="C3" s="4"/>
      <c r="D3" s="4" t="str">
        <f>Main!C7</f>
        <v>%BRN 2!-ICE</v>
      </c>
      <c r="E3" s="4" t="str">
        <f>Main!C8</f>
        <v>%UHU 1!-ICE</v>
      </c>
      <c r="F3" s="4"/>
      <c r="G3" s="4"/>
      <c r="H3" s="4"/>
    </row>
    <row r="4" spans="3:59" x14ac:dyDescent="0.25">
      <c r="C4" s="2"/>
      <c r="D4" s="4"/>
      <c r="E4" s="2"/>
    </row>
    <row r="5" spans="3:59" ht="15" customHeight="1" x14ac:dyDescent="0.25">
      <c r="C5" s="2" t="e">
        <f ca="1">_xll.ICESeries(D3:E3,D6:E6,,EDATE(TODAY(),-12),TODAY(),,"TimelineMerge=Intersection")</f>
        <v>#NAME?</v>
      </c>
      <c r="D5" s="24" t="s">
        <v>25</v>
      </c>
      <c r="E5" s="25" t="s">
        <v>5</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row>
    <row r="6" spans="3:59" x14ac:dyDescent="0.25">
      <c r="C6" s="8"/>
      <c r="D6" s="1" t="s">
        <v>6</v>
      </c>
      <c r="E6" s="1" t="s">
        <v>6</v>
      </c>
      <c r="F6" s="1"/>
      <c r="G6" s="1"/>
      <c r="H6" s="1"/>
      <c r="I6" s="1"/>
      <c r="J6" s="1"/>
      <c r="K6" s="1"/>
      <c r="L6" s="1"/>
      <c r="M6" s="22"/>
      <c r="N6" s="45"/>
      <c r="O6" s="45"/>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3:59" x14ac:dyDescent="0.25">
      <c r="C7" s="2"/>
      <c r="D7" s="23" t="s">
        <v>0</v>
      </c>
      <c r="E7" s="23" t="s">
        <v>7</v>
      </c>
      <c r="F7" s="15"/>
      <c r="G7" s="15"/>
      <c r="H7" s="15"/>
      <c r="I7" s="15"/>
      <c r="J7" s="15"/>
      <c r="K7" s="19"/>
      <c r="L7" s="19"/>
      <c r="M7" s="15"/>
      <c r="N7" s="15"/>
    </row>
    <row r="8" spans="3:59" x14ac:dyDescent="0.25">
      <c r="C8" s="5">
        <f>DATE(2020,1,24)</f>
        <v>43854</v>
      </c>
      <c r="D8" s="3">
        <v>59.9</v>
      </c>
      <c r="E8" s="3">
        <v>1.5142</v>
      </c>
    </row>
    <row r="9" spans="3:59" x14ac:dyDescent="0.25">
      <c r="C9" s="5">
        <f>DATE(2020,1,23)</f>
        <v>43853</v>
      </c>
      <c r="D9" s="3">
        <v>61.28</v>
      </c>
      <c r="E9" s="3">
        <v>1.5602</v>
      </c>
      <c r="M9" s="5"/>
    </row>
    <row r="10" spans="3:59" x14ac:dyDescent="0.25">
      <c r="C10" s="5">
        <f>DATE(2020,1,22)</f>
        <v>43852</v>
      </c>
      <c r="D10" s="18">
        <v>62.45</v>
      </c>
      <c r="E10" s="18">
        <v>1.5795999999999999</v>
      </c>
      <c r="F10" s="18"/>
      <c r="G10" s="18"/>
      <c r="H10" s="18"/>
      <c r="I10" s="18"/>
      <c r="J10" s="7"/>
      <c r="K10" s="20"/>
      <c r="L10" s="20"/>
      <c r="M10" s="20"/>
      <c r="N10" s="7"/>
      <c r="O10" s="8"/>
      <c r="P10" s="8"/>
      <c r="Q10" s="8"/>
    </row>
    <row r="11" spans="3:59" x14ac:dyDescent="0.25">
      <c r="C11" s="5">
        <f>DATE(2020,1,21)</f>
        <v>43851</v>
      </c>
      <c r="D11" s="3">
        <v>63.83</v>
      </c>
      <c r="E11" s="3">
        <v>1.6365000000000001</v>
      </c>
      <c r="K11" s="5"/>
      <c r="L11" s="5"/>
      <c r="M11" s="5"/>
    </row>
    <row r="12" spans="3:59" x14ac:dyDescent="0.25">
      <c r="C12" s="5">
        <f>DATE(2020,1,20)</f>
        <v>43850</v>
      </c>
      <c r="D12" s="3">
        <v>64.34</v>
      </c>
      <c r="E12" s="3">
        <v>1.6392</v>
      </c>
      <c r="I12" s="16"/>
      <c r="J12" s="16"/>
      <c r="K12" s="21"/>
      <c r="L12" s="5"/>
      <c r="M12" s="5"/>
    </row>
    <row r="13" spans="3:59" x14ac:dyDescent="0.25">
      <c r="C13" s="5">
        <f>DATE(2020,1,17)</f>
        <v>43847</v>
      </c>
      <c r="D13" s="3">
        <v>64.03</v>
      </c>
      <c r="E13" s="3">
        <v>1.6406000000000001</v>
      </c>
      <c r="I13" s="16"/>
      <c r="J13" s="16"/>
      <c r="K13" s="21"/>
      <c r="L13" s="5"/>
      <c r="M13" s="5"/>
    </row>
    <row r="14" spans="3:59" x14ac:dyDescent="0.25">
      <c r="C14" s="5">
        <f>DATE(2020,1,16)</f>
        <v>43846</v>
      </c>
      <c r="D14" s="6">
        <v>63.81</v>
      </c>
      <c r="E14" s="6">
        <v>1.6548</v>
      </c>
      <c r="F14" s="6"/>
      <c r="G14" s="6"/>
      <c r="H14" s="6"/>
      <c r="I14" s="17"/>
      <c r="J14" s="17"/>
      <c r="K14" s="21"/>
      <c r="L14" s="5"/>
      <c r="M14" s="5"/>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row>
    <row r="15" spans="3:59" x14ac:dyDescent="0.25">
      <c r="C15" s="5">
        <f>DATE(2020,1,15)</f>
        <v>43845</v>
      </c>
      <c r="D15" s="6">
        <v>63.21</v>
      </c>
      <c r="E15" s="6">
        <v>1.6368</v>
      </c>
      <c r="F15" s="6"/>
      <c r="G15" s="6"/>
      <c r="H15" s="6"/>
      <c r="I15" s="17"/>
      <c r="J15" s="17"/>
      <c r="K15" s="21"/>
      <c r="L15" s="5"/>
      <c r="M15" s="5"/>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row>
    <row r="16" spans="3:59" x14ac:dyDescent="0.25">
      <c r="C16" s="5">
        <f>DATE(2020,1,14)</f>
        <v>43844</v>
      </c>
      <c r="D16" s="3">
        <v>63.71</v>
      </c>
      <c r="E16" s="3">
        <v>1.6544000000000001</v>
      </c>
      <c r="I16" s="16"/>
      <c r="J16" s="16"/>
      <c r="K16" s="21"/>
      <c r="L16" s="5"/>
      <c r="M16" s="5"/>
    </row>
    <row r="17" spans="3:13" x14ac:dyDescent="0.25">
      <c r="C17" s="5">
        <f>DATE(2020,1,13)</f>
        <v>43843</v>
      </c>
      <c r="D17" s="3">
        <v>63.48</v>
      </c>
      <c r="E17" s="3">
        <v>1.6573</v>
      </c>
      <c r="K17" s="5"/>
      <c r="L17" s="5"/>
      <c r="M17" s="5"/>
    </row>
    <row r="18" spans="3:13" x14ac:dyDescent="0.25">
      <c r="C18" s="5">
        <f>DATE(2020,1,10)</f>
        <v>43840</v>
      </c>
      <c r="D18" s="3">
        <v>64.25</v>
      </c>
      <c r="E18" s="3">
        <v>1.6596</v>
      </c>
      <c r="K18" s="5"/>
      <c r="L18" s="5"/>
      <c r="M18" s="5"/>
    </row>
    <row r="19" spans="3:13" x14ac:dyDescent="0.25">
      <c r="C19" s="5">
        <f>DATE(2020,1,9)</f>
        <v>43839</v>
      </c>
      <c r="D19" s="3">
        <v>64.66</v>
      </c>
      <c r="E19" s="3">
        <v>1.6527000000000001</v>
      </c>
      <c r="K19" s="5"/>
      <c r="L19" s="5"/>
      <c r="M19" s="5"/>
    </row>
    <row r="20" spans="3:13" x14ac:dyDescent="0.25">
      <c r="C20" s="5">
        <f>DATE(2020,1,8)</f>
        <v>43838</v>
      </c>
      <c r="D20" s="3">
        <v>64.790000000000006</v>
      </c>
      <c r="E20" s="3">
        <v>1.6488</v>
      </c>
      <c r="K20" s="5"/>
      <c r="L20" s="5"/>
      <c r="M20" s="5"/>
    </row>
    <row r="21" spans="3:13" x14ac:dyDescent="0.25">
      <c r="C21" s="5">
        <f>DATE(2020,1,7)</f>
        <v>43837</v>
      </c>
      <c r="D21" s="3">
        <v>67.569999999999993</v>
      </c>
      <c r="E21" s="3">
        <v>1.7222</v>
      </c>
      <c r="K21" s="5"/>
      <c r="L21" s="5"/>
      <c r="M21" s="5"/>
    </row>
    <row r="22" spans="3:13" x14ac:dyDescent="0.25">
      <c r="C22" s="5">
        <f>DATE(2020,1,6)</f>
        <v>43836</v>
      </c>
      <c r="D22" s="3">
        <v>68.069999999999993</v>
      </c>
      <c r="E22" s="3">
        <v>1.7544</v>
      </c>
      <c r="K22" s="5"/>
      <c r="L22" s="5"/>
      <c r="M22" s="5"/>
    </row>
    <row r="23" spans="3:13" x14ac:dyDescent="0.25">
      <c r="C23" s="5">
        <f>DATE(2020,1,3)</f>
        <v>43833</v>
      </c>
      <c r="D23" s="3">
        <v>67.760000000000005</v>
      </c>
      <c r="E23" s="3">
        <v>1.7487999999999999</v>
      </c>
      <c r="K23" s="5"/>
      <c r="L23" s="5"/>
      <c r="M23" s="5"/>
    </row>
    <row r="24" spans="3:13" x14ac:dyDescent="0.25">
      <c r="C24" s="5">
        <f>DATE(2020,1,2)</f>
        <v>43832</v>
      </c>
      <c r="D24" s="3">
        <v>65.56</v>
      </c>
      <c r="E24" s="3">
        <v>1.7041999999999999</v>
      </c>
      <c r="K24" s="5"/>
      <c r="L24" s="5"/>
      <c r="M24" s="5"/>
    </row>
    <row r="25" spans="3:13" x14ac:dyDescent="0.25">
      <c r="C25" s="5">
        <f>DATE(2019,12,31)</f>
        <v>43830</v>
      </c>
      <c r="D25" s="3">
        <v>65.290000000000006</v>
      </c>
      <c r="E25" s="3">
        <v>1.6904999999999999</v>
      </c>
      <c r="K25" s="5"/>
      <c r="L25" s="5"/>
      <c r="M25" s="5"/>
    </row>
    <row r="26" spans="3:13" x14ac:dyDescent="0.25">
      <c r="C26" s="5">
        <f>DATE(2019,12,30)</f>
        <v>43829</v>
      </c>
      <c r="D26" s="3">
        <v>66.67</v>
      </c>
      <c r="E26" s="3">
        <v>1.7282999999999999</v>
      </c>
      <c r="K26" s="5"/>
      <c r="L26" s="5"/>
      <c r="M26" s="5"/>
    </row>
    <row r="27" spans="3:13" x14ac:dyDescent="0.25">
      <c r="C27" s="5">
        <f>DATE(2019,12,27)</f>
        <v>43826</v>
      </c>
      <c r="D27" s="3">
        <v>66.87</v>
      </c>
      <c r="E27" s="3">
        <v>1.7473000000000001</v>
      </c>
      <c r="K27" s="5"/>
      <c r="L27" s="5"/>
      <c r="M27" s="5"/>
    </row>
    <row r="28" spans="3:13" x14ac:dyDescent="0.25">
      <c r="C28" s="5">
        <f>DATE(2019,12,26)</f>
        <v>43825</v>
      </c>
      <c r="D28" s="3">
        <v>66.760000000000005</v>
      </c>
      <c r="E28" s="3">
        <v>1.7537</v>
      </c>
      <c r="K28" s="5"/>
      <c r="L28" s="5"/>
      <c r="M28" s="5"/>
    </row>
    <row r="29" spans="3:13" x14ac:dyDescent="0.25">
      <c r="C29" s="5">
        <f>DATE(2019,12,24)</f>
        <v>43823</v>
      </c>
      <c r="D29" s="3">
        <v>66.16</v>
      </c>
      <c r="E29" s="3">
        <v>1.7270000000000001</v>
      </c>
      <c r="K29" s="5"/>
      <c r="L29" s="5"/>
      <c r="M29" s="5"/>
    </row>
    <row r="30" spans="3:13" x14ac:dyDescent="0.25">
      <c r="C30" s="5">
        <f>DATE(2019,12,23)</f>
        <v>43822</v>
      </c>
      <c r="D30" s="3">
        <v>65.42</v>
      </c>
      <c r="E30" s="3">
        <v>1.7051000000000001</v>
      </c>
      <c r="K30" s="5"/>
      <c r="L30" s="5"/>
      <c r="M30" s="5"/>
    </row>
    <row r="31" spans="3:13" x14ac:dyDescent="0.25">
      <c r="C31" s="5">
        <f>DATE(2019,12,20)</f>
        <v>43819</v>
      </c>
      <c r="D31" s="3">
        <v>65.2</v>
      </c>
      <c r="E31" s="3">
        <v>1.7058</v>
      </c>
      <c r="K31" s="5"/>
      <c r="L31" s="5"/>
      <c r="M31" s="5"/>
    </row>
    <row r="32" spans="3:13" x14ac:dyDescent="0.25">
      <c r="C32" s="5">
        <f>DATE(2019,12,19)</f>
        <v>43818</v>
      </c>
      <c r="D32" s="3">
        <v>65.59</v>
      </c>
      <c r="E32" s="3">
        <v>1.7068000000000001</v>
      </c>
      <c r="K32" s="5"/>
      <c r="L32" s="5"/>
      <c r="M32" s="5"/>
    </row>
    <row r="33" spans="3:13" x14ac:dyDescent="0.25">
      <c r="C33" s="5">
        <f>DATE(2019,12,18)</f>
        <v>43817</v>
      </c>
      <c r="D33" s="3">
        <v>65.23</v>
      </c>
      <c r="E33" s="3">
        <v>1.6838</v>
      </c>
      <c r="K33" s="5"/>
      <c r="L33" s="5"/>
      <c r="M33" s="5"/>
    </row>
    <row r="34" spans="3:13" x14ac:dyDescent="0.25">
      <c r="C34" s="5">
        <f>DATE(2019,12,17)</f>
        <v>43816</v>
      </c>
      <c r="D34" s="3">
        <v>65.150000000000006</v>
      </c>
      <c r="E34" s="3">
        <v>1.6857</v>
      </c>
      <c r="K34" s="5"/>
      <c r="L34" s="5"/>
      <c r="M34" s="5"/>
    </row>
    <row r="35" spans="3:13" x14ac:dyDescent="0.25">
      <c r="C35" s="5">
        <f>DATE(2019,12,16)</f>
        <v>43815</v>
      </c>
      <c r="D35" s="3">
        <v>64.41</v>
      </c>
      <c r="E35" s="3">
        <v>1.6627000000000001</v>
      </c>
      <c r="K35" s="5"/>
      <c r="L35" s="5"/>
      <c r="M35" s="5"/>
    </row>
    <row r="36" spans="3:13" x14ac:dyDescent="0.25">
      <c r="C36" s="5">
        <f>DATE(2019,12,13)</f>
        <v>43812</v>
      </c>
      <c r="D36" s="3">
        <v>64.25</v>
      </c>
      <c r="E36" s="3">
        <v>1.6632</v>
      </c>
      <c r="K36" s="5"/>
      <c r="L36" s="5"/>
      <c r="M36" s="5"/>
    </row>
    <row r="37" spans="3:13" x14ac:dyDescent="0.25">
      <c r="C37" s="5">
        <f>DATE(2019,12,12)</f>
        <v>43811</v>
      </c>
      <c r="D37" s="3">
        <v>63.28</v>
      </c>
      <c r="E37" s="3">
        <v>1.6283000000000001</v>
      </c>
      <c r="K37" s="5"/>
      <c r="L37" s="5"/>
      <c r="M37" s="5"/>
    </row>
    <row r="38" spans="3:13" x14ac:dyDescent="0.25">
      <c r="C38" s="5">
        <f>DATE(2019,12,11)</f>
        <v>43810</v>
      </c>
      <c r="D38" s="3">
        <v>62.82</v>
      </c>
      <c r="E38" s="3">
        <v>1.6261000000000001</v>
      </c>
      <c r="K38" s="5"/>
      <c r="L38" s="5"/>
      <c r="M38" s="5"/>
    </row>
    <row r="39" spans="3:13" x14ac:dyDescent="0.25">
      <c r="C39" s="5">
        <f>DATE(2019,12,10)</f>
        <v>43809</v>
      </c>
      <c r="D39" s="3">
        <v>63.46</v>
      </c>
      <c r="E39" s="3">
        <v>1.6525000000000001</v>
      </c>
      <c r="K39" s="5"/>
      <c r="L39" s="5"/>
      <c r="M39" s="5"/>
    </row>
    <row r="40" spans="3:13" x14ac:dyDescent="0.25">
      <c r="C40" s="5">
        <f>DATE(2019,12,9)</f>
        <v>43808</v>
      </c>
      <c r="D40" s="3">
        <v>63.28</v>
      </c>
      <c r="E40" s="3">
        <v>1.6548</v>
      </c>
      <c r="K40" s="5"/>
      <c r="L40" s="5"/>
      <c r="M40" s="5"/>
    </row>
    <row r="41" spans="3:13" x14ac:dyDescent="0.25">
      <c r="C41" s="5">
        <f>DATE(2019,12,6)</f>
        <v>43805</v>
      </c>
      <c r="D41" s="3">
        <v>63.39</v>
      </c>
      <c r="E41" s="3">
        <v>1.6474</v>
      </c>
      <c r="K41" s="5"/>
      <c r="L41" s="5"/>
      <c r="M41" s="5"/>
    </row>
    <row r="42" spans="3:13" x14ac:dyDescent="0.25">
      <c r="C42" s="5">
        <f>DATE(2019,12,5)</f>
        <v>43804</v>
      </c>
      <c r="D42" s="3">
        <v>62.48</v>
      </c>
      <c r="E42" s="3">
        <v>1.6211</v>
      </c>
      <c r="K42" s="5"/>
      <c r="L42" s="5"/>
      <c r="M42" s="5"/>
    </row>
    <row r="43" spans="3:13" x14ac:dyDescent="0.25">
      <c r="C43" s="5">
        <f>DATE(2019,12,4)</f>
        <v>43803</v>
      </c>
      <c r="D43" s="3">
        <v>62.2</v>
      </c>
      <c r="E43" s="3">
        <v>1.6042000000000001</v>
      </c>
      <c r="K43" s="5"/>
      <c r="L43" s="5"/>
      <c r="M43" s="5"/>
    </row>
    <row r="44" spans="3:13" x14ac:dyDescent="0.25">
      <c r="C44" s="5">
        <f>DATE(2019,12,3)</f>
        <v>43802</v>
      </c>
      <c r="D44" s="3">
        <v>60.11</v>
      </c>
      <c r="E44" s="3">
        <v>1.5629</v>
      </c>
      <c r="K44" s="5"/>
      <c r="L44" s="5"/>
      <c r="M44" s="5"/>
    </row>
    <row r="45" spans="3:13" x14ac:dyDescent="0.25">
      <c r="C45" s="5">
        <f>DATE(2019,12,2)</f>
        <v>43801</v>
      </c>
      <c r="D45" s="3">
        <v>60.23</v>
      </c>
      <c r="E45" s="3">
        <v>1.5732999999999999</v>
      </c>
      <c r="K45" s="5"/>
      <c r="L45" s="5"/>
      <c r="M45" s="5"/>
    </row>
    <row r="46" spans="3:13" x14ac:dyDescent="0.25">
      <c r="C46" s="5">
        <f>DATE(2019,11,29)</f>
        <v>43798</v>
      </c>
      <c r="D46" s="3">
        <v>60.49</v>
      </c>
      <c r="E46" s="3">
        <v>1.591</v>
      </c>
      <c r="K46" s="5"/>
      <c r="L46" s="5"/>
      <c r="M46" s="5"/>
    </row>
    <row r="47" spans="3:13" x14ac:dyDescent="0.25">
      <c r="C47" s="5">
        <f>DATE(2019,11,27)</f>
        <v>43796</v>
      </c>
      <c r="D47" s="3">
        <v>63.01</v>
      </c>
      <c r="E47" s="3">
        <v>1.6792</v>
      </c>
      <c r="K47" s="5"/>
      <c r="L47" s="5"/>
      <c r="M47" s="5"/>
    </row>
    <row r="48" spans="3:13" x14ac:dyDescent="0.25">
      <c r="C48" s="5">
        <f>DATE(2019,11,26)</f>
        <v>43795</v>
      </c>
      <c r="D48" s="3">
        <v>63.21</v>
      </c>
      <c r="E48" s="3">
        <v>1.7047000000000001</v>
      </c>
      <c r="K48" s="5"/>
      <c r="L48" s="5"/>
      <c r="M48" s="5"/>
    </row>
    <row r="49" spans="3:13" x14ac:dyDescent="0.25">
      <c r="C49" s="5">
        <f>DATE(2019,11,25)</f>
        <v>43794</v>
      </c>
      <c r="D49" s="3">
        <v>62.62</v>
      </c>
      <c r="E49" s="3">
        <v>1.6748000000000001</v>
      </c>
      <c r="K49" s="5"/>
      <c r="L49" s="5"/>
      <c r="M49" s="5"/>
    </row>
    <row r="50" spans="3:13" x14ac:dyDescent="0.25">
      <c r="C50" s="5">
        <f>DATE(2019,11,22)</f>
        <v>43791</v>
      </c>
      <c r="D50" s="3">
        <v>62.37</v>
      </c>
      <c r="E50" s="3">
        <v>1.6742999999999999</v>
      </c>
      <c r="K50" s="5"/>
      <c r="L50" s="5"/>
      <c r="M50" s="5"/>
    </row>
    <row r="51" spans="3:13" x14ac:dyDescent="0.25">
      <c r="C51" s="5">
        <f>DATE(2019,11,21)</f>
        <v>43790</v>
      </c>
      <c r="D51" s="3">
        <v>62.94</v>
      </c>
      <c r="E51" s="3">
        <v>1.7043999999999999</v>
      </c>
      <c r="K51" s="5"/>
      <c r="L51" s="5"/>
      <c r="M51" s="5"/>
    </row>
    <row r="52" spans="3:13" x14ac:dyDescent="0.25">
      <c r="C52" s="5">
        <f>DATE(2019,11,20)</f>
        <v>43789</v>
      </c>
      <c r="D52" s="3">
        <v>61.47</v>
      </c>
      <c r="E52" s="3">
        <v>1.6563000000000001</v>
      </c>
      <c r="K52" s="5"/>
      <c r="L52" s="5"/>
      <c r="M52" s="5"/>
    </row>
    <row r="53" spans="3:13" x14ac:dyDescent="0.25">
      <c r="C53" s="5">
        <f>DATE(2019,11,19)</f>
        <v>43788</v>
      </c>
      <c r="D53" s="3">
        <v>60.02</v>
      </c>
      <c r="E53" s="3">
        <v>1.6036999999999999</v>
      </c>
      <c r="K53" s="5"/>
      <c r="L53" s="5"/>
      <c r="M53" s="5"/>
    </row>
    <row r="54" spans="3:13" x14ac:dyDescent="0.25">
      <c r="C54" s="5">
        <f>DATE(2019,11,18)</f>
        <v>43787</v>
      </c>
      <c r="D54" s="3">
        <v>61.53</v>
      </c>
      <c r="E54" s="3">
        <v>1.621</v>
      </c>
      <c r="K54" s="5"/>
      <c r="L54" s="5"/>
      <c r="M54" s="5"/>
    </row>
    <row r="55" spans="3:13" x14ac:dyDescent="0.25">
      <c r="C55" s="5">
        <f>DATE(2019,11,15)</f>
        <v>43784</v>
      </c>
      <c r="D55" s="3">
        <v>62.4</v>
      </c>
      <c r="E55" s="3">
        <v>1.635</v>
      </c>
      <c r="K55" s="5"/>
      <c r="L55" s="5"/>
      <c r="M55" s="5"/>
    </row>
    <row r="56" spans="3:13" x14ac:dyDescent="0.25">
      <c r="C56" s="5">
        <f>DATE(2019,11,14)</f>
        <v>43783</v>
      </c>
      <c r="D56" s="3">
        <v>61.41</v>
      </c>
      <c r="E56" s="3">
        <v>1.6157999999999999</v>
      </c>
      <c r="K56" s="5"/>
      <c r="L56" s="5"/>
      <c r="M56" s="5"/>
    </row>
    <row r="57" spans="3:13" x14ac:dyDescent="0.25">
      <c r="C57" s="5">
        <f>DATE(2019,11,13)</f>
        <v>43782</v>
      </c>
      <c r="D57" s="3">
        <v>61.54</v>
      </c>
      <c r="E57" s="3">
        <v>1.6365000000000001</v>
      </c>
      <c r="K57" s="5"/>
      <c r="L57" s="5"/>
      <c r="M57" s="5"/>
    </row>
    <row r="58" spans="3:13" x14ac:dyDescent="0.25">
      <c r="C58" s="5">
        <f>DATE(2019,11,12)</f>
        <v>43781</v>
      </c>
      <c r="D58" s="3">
        <v>61.24</v>
      </c>
      <c r="E58" s="3">
        <v>1.6144000000000001</v>
      </c>
      <c r="K58" s="5"/>
      <c r="L58" s="5"/>
      <c r="M58" s="5"/>
    </row>
    <row r="59" spans="3:13" x14ac:dyDescent="0.25">
      <c r="C59" s="5">
        <f>DATE(2019,11,11)</f>
        <v>43780</v>
      </c>
      <c r="D59" s="3">
        <v>61.3</v>
      </c>
      <c r="E59" s="3">
        <v>1.6099000000000001</v>
      </c>
      <c r="K59" s="5"/>
      <c r="L59" s="5"/>
      <c r="M59" s="5"/>
    </row>
    <row r="60" spans="3:13" x14ac:dyDescent="0.25">
      <c r="C60" s="5">
        <f>DATE(2019,11,8)</f>
        <v>43777</v>
      </c>
      <c r="D60" s="3">
        <v>61.62</v>
      </c>
      <c r="E60" s="3">
        <v>1.6336999999999999</v>
      </c>
      <c r="K60" s="5"/>
      <c r="L60" s="5"/>
      <c r="M60" s="5"/>
    </row>
    <row r="61" spans="3:13" x14ac:dyDescent="0.25">
      <c r="C61" s="5">
        <f>DATE(2019,11,7)</f>
        <v>43776</v>
      </c>
      <c r="D61" s="3">
        <v>61.41</v>
      </c>
      <c r="E61" s="3">
        <v>1.6355</v>
      </c>
      <c r="K61" s="5"/>
      <c r="L61" s="5"/>
      <c r="M61" s="5"/>
    </row>
    <row r="62" spans="3:13" x14ac:dyDescent="0.25">
      <c r="C62" s="5">
        <f>DATE(2019,11,6)</f>
        <v>43775</v>
      </c>
      <c r="D62" s="3">
        <v>60.89</v>
      </c>
      <c r="E62" s="3">
        <v>1.6262000000000001</v>
      </c>
      <c r="K62" s="5"/>
      <c r="L62" s="5"/>
      <c r="M62" s="5"/>
    </row>
    <row r="63" spans="3:13" x14ac:dyDescent="0.25">
      <c r="C63" s="5">
        <f>DATE(2019,11,5)</f>
        <v>43774</v>
      </c>
      <c r="D63" s="3">
        <v>62.13</v>
      </c>
      <c r="E63" s="3">
        <v>1.6746000000000001</v>
      </c>
      <c r="K63" s="5"/>
      <c r="L63" s="5"/>
      <c r="M63" s="5"/>
    </row>
    <row r="64" spans="3:13" x14ac:dyDescent="0.25">
      <c r="C64" s="5">
        <f>DATE(2019,11,4)</f>
        <v>43773</v>
      </c>
      <c r="D64" s="3">
        <v>61.35</v>
      </c>
      <c r="E64" s="3">
        <v>1.6637</v>
      </c>
      <c r="K64" s="5"/>
      <c r="L64" s="5"/>
      <c r="M64" s="5"/>
    </row>
    <row r="65" spans="3:13" x14ac:dyDescent="0.25">
      <c r="C65" s="5">
        <f>DATE(2019,11,1)</f>
        <v>43770</v>
      </c>
      <c r="D65" s="3">
        <v>60.97</v>
      </c>
      <c r="E65" s="3">
        <v>1.6556999999999999</v>
      </c>
      <c r="K65" s="5"/>
      <c r="L65" s="5"/>
      <c r="M65" s="5"/>
    </row>
    <row r="66" spans="3:13" x14ac:dyDescent="0.25">
      <c r="C66" s="5">
        <f>DATE(2019,10,31)</f>
        <v>43769</v>
      </c>
      <c r="D66" s="3">
        <v>59.62</v>
      </c>
      <c r="E66" s="3">
        <v>1.5946</v>
      </c>
      <c r="K66" s="5"/>
      <c r="L66" s="5"/>
      <c r="M66" s="5"/>
    </row>
    <row r="67" spans="3:13" x14ac:dyDescent="0.25">
      <c r="C67" s="5">
        <f>DATE(2019,10,30)</f>
        <v>43768</v>
      </c>
      <c r="D67" s="3">
        <v>60.24</v>
      </c>
      <c r="E67" s="3">
        <v>1.6645000000000001</v>
      </c>
      <c r="K67" s="5"/>
      <c r="L67" s="5"/>
      <c r="M67" s="5"/>
    </row>
    <row r="68" spans="3:13" x14ac:dyDescent="0.25">
      <c r="C68" s="5">
        <f>DATE(2019,10,29)</f>
        <v>43767</v>
      </c>
      <c r="D68" s="3">
        <v>61.23</v>
      </c>
      <c r="E68" s="3">
        <v>1.6857</v>
      </c>
      <c r="K68" s="5"/>
      <c r="L68" s="5"/>
      <c r="M68" s="5"/>
    </row>
    <row r="69" spans="3:13" x14ac:dyDescent="0.25">
      <c r="C69" s="5">
        <f>DATE(2019,10,28)</f>
        <v>43766</v>
      </c>
      <c r="D69" s="3">
        <v>61.25</v>
      </c>
      <c r="E69" s="3">
        <v>1.6728000000000001</v>
      </c>
      <c r="K69" s="5"/>
      <c r="L69" s="5"/>
      <c r="M69" s="5"/>
    </row>
    <row r="70" spans="3:13" x14ac:dyDescent="0.25">
      <c r="C70" s="5">
        <f>DATE(2019,10,25)</f>
        <v>43763</v>
      </c>
      <c r="D70" s="3">
        <v>61.73</v>
      </c>
      <c r="E70" s="3">
        <v>1.673</v>
      </c>
      <c r="K70" s="5"/>
      <c r="L70" s="5"/>
      <c r="M70" s="5"/>
    </row>
    <row r="71" spans="3:13" x14ac:dyDescent="0.25">
      <c r="C71" s="5">
        <f>DATE(2019,10,24)</f>
        <v>43762</v>
      </c>
      <c r="D71" s="3">
        <v>61.39</v>
      </c>
      <c r="E71" s="3">
        <v>1.6632</v>
      </c>
      <c r="K71" s="5"/>
      <c r="L71" s="5"/>
      <c r="M71" s="5"/>
    </row>
    <row r="72" spans="3:13" x14ac:dyDescent="0.25">
      <c r="C72" s="5">
        <f>DATE(2019,10,23)</f>
        <v>43761</v>
      </c>
      <c r="D72" s="3">
        <v>60.87</v>
      </c>
      <c r="E72" s="3">
        <v>1.6518999999999999</v>
      </c>
      <c r="K72" s="5"/>
      <c r="L72" s="5"/>
      <c r="M72" s="5"/>
    </row>
    <row r="73" spans="3:13" x14ac:dyDescent="0.25">
      <c r="C73" s="5">
        <f>DATE(2019,10,22)</f>
        <v>43760</v>
      </c>
      <c r="D73" s="3">
        <v>59.44</v>
      </c>
      <c r="E73" s="3">
        <v>1.6089</v>
      </c>
      <c r="K73" s="5"/>
      <c r="L73" s="5"/>
      <c r="M73" s="5"/>
    </row>
    <row r="74" spans="3:13" x14ac:dyDescent="0.25">
      <c r="C74" s="5">
        <f>DATE(2019,10,21)</f>
        <v>43759</v>
      </c>
      <c r="D74" s="3">
        <v>58.68</v>
      </c>
      <c r="E74" s="3">
        <v>1.6072</v>
      </c>
      <c r="K74" s="5"/>
      <c r="L74" s="5"/>
      <c r="M74" s="5"/>
    </row>
    <row r="75" spans="3:13" x14ac:dyDescent="0.25">
      <c r="C75" s="5">
        <f>DATE(2019,10,18)</f>
        <v>43756</v>
      </c>
      <c r="D75" s="3">
        <v>59.09</v>
      </c>
      <c r="E75" s="3">
        <v>1.623</v>
      </c>
      <c r="K75" s="5"/>
      <c r="L75" s="5"/>
      <c r="M75" s="5"/>
    </row>
    <row r="76" spans="3:13" x14ac:dyDescent="0.25">
      <c r="C76" s="5">
        <f>DATE(2019,10,17)</f>
        <v>43755</v>
      </c>
      <c r="D76" s="3">
        <v>59.46</v>
      </c>
      <c r="E76" s="3">
        <v>1.6225000000000001</v>
      </c>
      <c r="K76" s="5"/>
      <c r="L76" s="5"/>
      <c r="M76" s="5"/>
    </row>
    <row r="77" spans="3:13" x14ac:dyDescent="0.25">
      <c r="C77" s="5">
        <f>DATE(2019,10,16)</f>
        <v>43754</v>
      </c>
      <c r="D77" s="3">
        <v>59.16</v>
      </c>
      <c r="E77" s="3">
        <v>1.6248</v>
      </c>
      <c r="K77" s="5"/>
      <c r="L77" s="5"/>
      <c r="M77" s="5"/>
    </row>
    <row r="78" spans="3:13" x14ac:dyDescent="0.25">
      <c r="C78" s="5">
        <f>DATE(2019,10,15)</f>
        <v>43753</v>
      </c>
      <c r="D78" s="3">
        <v>58.54</v>
      </c>
      <c r="E78" s="3">
        <v>1.6144000000000001</v>
      </c>
      <c r="K78" s="5"/>
      <c r="L78" s="5"/>
      <c r="M78" s="5"/>
    </row>
    <row r="79" spans="3:13" x14ac:dyDescent="0.25">
      <c r="C79" s="5">
        <f>DATE(2019,10,14)</f>
        <v>43752</v>
      </c>
      <c r="D79" s="3">
        <v>59.12</v>
      </c>
      <c r="E79" s="3">
        <v>1.6132</v>
      </c>
      <c r="K79" s="5"/>
      <c r="L79" s="5"/>
      <c r="M79" s="5"/>
    </row>
    <row r="80" spans="3:13" x14ac:dyDescent="0.25">
      <c r="C80" s="5">
        <f>DATE(2019,10,11)</f>
        <v>43749</v>
      </c>
      <c r="D80" s="3">
        <v>60.12</v>
      </c>
      <c r="E80" s="3">
        <v>1.6388</v>
      </c>
      <c r="K80" s="5"/>
      <c r="L80" s="5"/>
      <c r="M80" s="5"/>
    </row>
    <row r="81" spans="3:13" x14ac:dyDescent="0.25">
      <c r="C81" s="5">
        <f>DATE(2019,10,10)</f>
        <v>43748</v>
      </c>
      <c r="D81" s="3">
        <v>58.65</v>
      </c>
      <c r="E81" s="3">
        <v>1.6233</v>
      </c>
      <c r="K81" s="5"/>
      <c r="L81" s="5"/>
      <c r="M81" s="5"/>
    </row>
    <row r="82" spans="3:13" x14ac:dyDescent="0.25">
      <c r="C82" s="5">
        <f>DATE(2019,10,9)</f>
        <v>43747</v>
      </c>
      <c r="D82" s="3">
        <v>57.84</v>
      </c>
      <c r="E82" s="3">
        <v>1.5871</v>
      </c>
      <c r="K82" s="5"/>
      <c r="L82" s="5"/>
      <c r="M82" s="5"/>
    </row>
    <row r="83" spans="3:13" x14ac:dyDescent="0.25">
      <c r="C83" s="5">
        <f>DATE(2019,10,8)</f>
        <v>43746</v>
      </c>
      <c r="D83" s="3">
        <v>57.76</v>
      </c>
      <c r="E83" s="3">
        <v>1.5809</v>
      </c>
      <c r="K83" s="5"/>
      <c r="L83" s="5"/>
      <c r="M83" s="5"/>
    </row>
    <row r="84" spans="3:13" x14ac:dyDescent="0.25">
      <c r="C84" s="5">
        <f>DATE(2019,10,7)</f>
        <v>43745</v>
      </c>
      <c r="D84" s="3">
        <v>57.82</v>
      </c>
      <c r="E84" s="3">
        <v>1.5693999999999999</v>
      </c>
      <c r="K84" s="5"/>
      <c r="L84" s="5"/>
      <c r="M84" s="5"/>
    </row>
    <row r="85" spans="3:13" x14ac:dyDescent="0.25">
      <c r="C85" s="5">
        <f>DATE(2019,10,4)</f>
        <v>43742</v>
      </c>
      <c r="D85" s="3">
        <v>57.74</v>
      </c>
      <c r="E85" s="3">
        <v>1.5733999999999999</v>
      </c>
      <c r="K85" s="5"/>
      <c r="L85" s="5"/>
      <c r="M85" s="5"/>
    </row>
    <row r="86" spans="3:13" x14ac:dyDescent="0.25">
      <c r="C86" s="5">
        <f>DATE(2019,10,3)</f>
        <v>43741</v>
      </c>
      <c r="D86" s="3">
        <v>57.06</v>
      </c>
      <c r="E86" s="3">
        <v>1.5559000000000001</v>
      </c>
      <c r="K86" s="5"/>
      <c r="L86" s="5"/>
      <c r="M86" s="5"/>
    </row>
    <row r="87" spans="3:13" x14ac:dyDescent="0.25">
      <c r="C87" s="5">
        <f>DATE(2019,10,2)</f>
        <v>43740</v>
      </c>
      <c r="D87" s="3">
        <v>57.04</v>
      </c>
      <c r="E87" s="3">
        <v>1.5455000000000001</v>
      </c>
      <c r="K87" s="5"/>
      <c r="L87" s="5"/>
      <c r="M87" s="5"/>
    </row>
    <row r="88" spans="3:13" x14ac:dyDescent="0.25">
      <c r="C88" s="5">
        <f>DATE(2019,10,1)</f>
        <v>43739</v>
      </c>
      <c r="D88" s="3">
        <v>58.17</v>
      </c>
      <c r="E88" s="3">
        <v>1.5737000000000001</v>
      </c>
      <c r="K88" s="5"/>
      <c r="L88" s="5"/>
      <c r="M88" s="5"/>
    </row>
    <row r="89" spans="3:13" x14ac:dyDescent="0.25">
      <c r="C89" s="5">
        <f>DATE(2019,9,30)</f>
        <v>43738</v>
      </c>
      <c r="D89" s="3">
        <v>59.25</v>
      </c>
      <c r="E89" s="3">
        <v>1.5665</v>
      </c>
      <c r="K89" s="5"/>
      <c r="L89" s="5"/>
      <c r="M89" s="5"/>
    </row>
    <row r="90" spans="3:13" x14ac:dyDescent="0.25">
      <c r="C90" s="5">
        <f>DATE(2019,9,27)</f>
        <v>43735</v>
      </c>
      <c r="D90" s="3">
        <v>61.04</v>
      </c>
      <c r="E90" s="3">
        <v>1.6514</v>
      </c>
      <c r="K90" s="5"/>
      <c r="L90" s="5"/>
      <c r="M90" s="5"/>
    </row>
    <row r="91" spans="3:13" x14ac:dyDescent="0.25">
      <c r="C91" s="5">
        <f>DATE(2019,9,26)</f>
        <v>43734</v>
      </c>
      <c r="D91" s="3">
        <v>61.74</v>
      </c>
      <c r="E91" s="3">
        <v>1.6612</v>
      </c>
      <c r="K91" s="5"/>
      <c r="L91" s="5"/>
      <c r="M91" s="5"/>
    </row>
    <row r="92" spans="3:13" x14ac:dyDescent="0.25">
      <c r="C92" s="5">
        <f>DATE(2019,9,25)</f>
        <v>43733</v>
      </c>
      <c r="D92" s="3">
        <v>61.43</v>
      </c>
      <c r="E92" s="3">
        <v>1.6252</v>
      </c>
      <c r="K92" s="5"/>
      <c r="L92" s="5"/>
      <c r="M92" s="5"/>
    </row>
    <row r="93" spans="3:13" x14ac:dyDescent="0.25">
      <c r="C93" s="5">
        <f>DATE(2019,9,24)</f>
        <v>43732</v>
      </c>
      <c r="D93" s="3">
        <v>62.12</v>
      </c>
      <c r="E93" s="3">
        <v>1.6543000000000001</v>
      </c>
      <c r="K93" s="5"/>
      <c r="L93" s="5"/>
      <c r="M93" s="5"/>
    </row>
    <row r="94" spans="3:13" x14ac:dyDescent="0.25">
      <c r="C94" s="5">
        <f>DATE(2019,9,23)</f>
        <v>43731</v>
      </c>
      <c r="D94" s="3">
        <v>63.73</v>
      </c>
      <c r="E94" s="3">
        <v>1.6838</v>
      </c>
      <c r="K94" s="5"/>
      <c r="L94" s="5"/>
      <c r="M94" s="5"/>
    </row>
    <row r="95" spans="3:13" x14ac:dyDescent="0.25">
      <c r="C95" s="5">
        <f>DATE(2019,9,20)</f>
        <v>43728</v>
      </c>
      <c r="D95" s="3">
        <v>63.2</v>
      </c>
      <c r="E95" s="3">
        <v>1.6783999999999999</v>
      </c>
      <c r="K95" s="5"/>
      <c r="L95" s="5"/>
      <c r="M95" s="5"/>
    </row>
    <row r="96" spans="3:13" x14ac:dyDescent="0.25">
      <c r="C96" s="5">
        <f>DATE(2019,9,19)</f>
        <v>43727</v>
      </c>
      <c r="D96" s="3">
        <v>63.33</v>
      </c>
      <c r="E96" s="3">
        <v>1.7007000000000001</v>
      </c>
      <c r="K96" s="5"/>
      <c r="L96" s="5"/>
      <c r="M96" s="5"/>
    </row>
    <row r="97" spans="3:13" x14ac:dyDescent="0.25">
      <c r="C97" s="5">
        <f>DATE(2019,9,18)</f>
        <v>43726</v>
      </c>
      <c r="D97" s="3">
        <v>62.66</v>
      </c>
      <c r="E97" s="3">
        <v>1.6577</v>
      </c>
      <c r="K97" s="5"/>
      <c r="L97" s="5"/>
      <c r="M97" s="5"/>
    </row>
    <row r="98" spans="3:13" x14ac:dyDescent="0.25">
      <c r="C98" s="5">
        <f>DATE(2019,9,17)</f>
        <v>43725</v>
      </c>
      <c r="D98" s="3">
        <v>63.56</v>
      </c>
      <c r="E98" s="3">
        <v>1.6751</v>
      </c>
      <c r="K98" s="5"/>
      <c r="L98" s="5"/>
      <c r="M98" s="5"/>
    </row>
    <row r="99" spans="3:13" x14ac:dyDescent="0.25">
      <c r="C99" s="5">
        <f>DATE(2019,9,16)</f>
        <v>43724</v>
      </c>
      <c r="D99" s="3">
        <v>67.680000000000007</v>
      </c>
      <c r="E99" s="3">
        <v>1.7524</v>
      </c>
      <c r="K99" s="5"/>
      <c r="L99" s="5"/>
      <c r="M99" s="5"/>
    </row>
    <row r="100" spans="3:13" x14ac:dyDescent="0.25">
      <c r="C100" s="5">
        <f>DATE(2019,9,13)</f>
        <v>43721</v>
      </c>
      <c r="D100" s="3">
        <v>59.25</v>
      </c>
      <c r="E100" s="3">
        <v>1.5530999999999999</v>
      </c>
      <c r="K100" s="5"/>
      <c r="L100" s="5"/>
      <c r="M100" s="5"/>
    </row>
    <row r="101" spans="3:13" x14ac:dyDescent="0.25">
      <c r="C101" s="5">
        <f>DATE(2019,9,12)</f>
        <v>43720</v>
      </c>
      <c r="D101" s="3">
        <v>59.46</v>
      </c>
      <c r="E101" s="3">
        <v>1.5529999999999999</v>
      </c>
      <c r="K101" s="5"/>
      <c r="L101" s="5"/>
      <c r="M101" s="5"/>
    </row>
    <row r="102" spans="3:13" x14ac:dyDescent="0.25">
      <c r="C102" s="5">
        <f>DATE(2019,9,11)</f>
        <v>43719</v>
      </c>
      <c r="D102" s="3">
        <v>59.94</v>
      </c>
      <c r="E102" s="3">
        <v>1.5699000000000001</v>
      </c>
      <c r="K102" s="5"/>
      <c r="L102" s="5"/>
      <c r="M102" s="5"/>
    </row>
    <row r="103" spans="3:13" x14ac:dyDescent="0.25">
      <c r="C103" s="5">
        <f>DATE(2019,9,10)</f>
        <v>43718</v>
      </c>
      <c r="D103" s="3">
        <v>61.44</v>
      </c>
      <c r="E103" s="3">
        <v>1.5908</v>
      </c>
      <c r="K103" s="5"/>
      <c r="L103" s="5"/>
      <c r="M103" s="5"/>
    </row>
    <row r="104" spans="3:13" x14ac:dyDescent="0.25">
      <c r="C104" s="5">
        <f>DATE(2019,9,9)</f>
        <v>43717</v>
      </c>
      <c r="D104" s="3">
        <v>61.63</v>
      </c>
      <c r="E104" s="3">
        <v>1.5846</v>
      </c>
      <c r="K104" s="5"/>
      <c r="L104" s="5"/>
      <c r="M104" s="5"/>
    </row>
    <row r="105" spans="3:13" x14ac:dyDescent="0.25">
      <c r="C105" s="5">
        <f>DATE(2019,9,6)</f>
        <v>43714</v>
      </c>
      <c r="D105" s="3">
        <v>60.57</v>
      </c>
      <c r="E105" s="3">
        <v>1.5742</v>
      </c>
      <c r="K105" s="5"/>
      <c r="L105" s="5"/>
      <c r="M105" s="5"/>
    </row>
    <row r="106" spans="3:13" x14ac:dyDescent="0.25">
      <c r="C106" s="5">
        <f>DATE(2019,9,5)</f>
        <v>43713</v>
      </c>
      <c r="D106" s="3">
        <v>60.04</v>
      </c>
      <c r="E106" s="3">
        <v>1.546</v>
      </c>
      <c r="K106" s="5"/>
      <c r="L106" s="5"/>
      <c r="M106" s="5"/>
    </row>
    <row r="107" spans="3:13" x14ac:dyDescent="0.25">
      <c r="C107" s="5">
        <f>DATE(2019,9,4)</f>
        <v>43712</v>
      </c>
      <c r="D107" s="3">
        <v>59.83</v>
      </c>
      <c r="E107" s="3">
        <v>1.5328999999999999</v>
      </c>
      <c r="K107" s="5"/>
      <c r="L107" s="5"/>
      <c r="M107" s="5"/>
    </row>
    <row r="108" spans="3:13" x14ac:dyDescent="0.25">
      <c r="C108" s="5">
        <f>DATE(2019,9,3)</f>
        <v>43711</v>
      </c>
      <c r="D108" s="3">
        <v>57.47</v>
      </c>
      <c r="E108" s="3">
        <v>1.4704999999999999</v>
      </c>
      <c r="K108" s="5"/>
      <c r="L108" s="5"/>
      <c r="M108" s="5"/>
    </row>
    <row r="109" spans="3:13" x14ac:dyDescent="0.25">
      <c r="C109" s="5">
        <f>DATE(2019,9,2)</f>
        <v>43710</v>
      </c>
      <c r="D109" s="3">
        <v>57.86</v>
      </c>
      <c r="E109" s="3">
        <v>1.4999</v>
      </c>
      <c r="K109" s="5"/>
      <c r="L109" s="5"/>
      <c r="M109" s="5"/>
    </row>
    <row r="110" spans="3:13" x14ac:dyDescent="0.25">
      <c r="C110" s="5">
        <f>DATE(2019,8,30)</f>
        <v>43707</v>
      </c>
      <c r="D110" s="3">
        <v>59.25</v>
      </c>
      <c r="E110" s="3">
        <v>1.5297000000000001</v>
      </c>
      <c r="K110" s="5"/>
      <c r="L110" s="5"/>
      <c r="M110" s="5"/>
    </row>
    <row r="111" spans="3:13" x14ac:dyDescent="0.25">
      <c r="C111" s="5">
        <f>DATE(2019,8,29)</f>
        <v>43706</v>
      </c>
      <c r="D111" s="3">
        <v>60.49</v>
      </c>
      <c r="E111" s="3">
        <v>1.6847000000000001</v>
      </c>
      <c r="K111" s="5"/>
      <c r="L111" s="5"/>
      <c r="M111" s="5"/>
    </row>
    <row r="112" spans="3:13" x14ac:dyDescent="0.25">
      <c r="C112" s="5">
        <f>DATE(2019,8,28)</f>
        <v>43705</v>
      </c>
      <c r="D112" s="3">
        <v>59.93</v>
      </c>
      <c r="E112" s="3">
        <v>1.6823999999999999</v>
      </c>
      <c r="K112" s="5"/>
      <c r="L112" s="5"/>
      <c r="M112" s="5"/>
    </row>
    <row r="113" spans="3:13" x14ac:dyDescent="0.25">
      <c r="C113" s="5">
        <f>DATE(2019,8,27)</f>
        <v>43704</v>
      </c>
      <c r="D113" s="3">
        <v>59.03</v>
      </c>
      <c r="E113" s="3">
        <v>1.6498999999999999</v>
      </c>
      <c r="K113" s="5"/>
      <c r="L113" s="5"/>
      <c r="M113" s="5"/>
    </row>
    <row r="114" spans="3:13" x14ac:dyDescent="0.25">
      <c r="C114" s="5">
        <f>DATE(2019,8,26)</f>
        <v>43703</v>
      </c>
      <c r="D114" s="3">
        <v>58.12</v>
      </c>
      <c r="E114" s="3">
        <v>1.6165</v>
      </c>
      <c r="K114" s="5"/>
      <c r="L114" s="5"/>
      <c r="M114" s="5"/>
    </row>
    <row r="115" spans="3:13" x14ac:dyDescent="0.25">
      <c r="C115" s="5">
        <f>DATE(2019,8,23)</f>
        <v>43700</v>
      </c>
      <c r="D115" s="3">
        <v>58.8</v>
      </c>
      <c r="E115" s="3">
        <v>1.6428</v>
      </c>
      <c r="K115" s="5"/>
      <c r="L115" s="5"/>
      <c r="M115" s="5"/>
    </row>
    <row r="116" spans="3:13" x14ac:dyDescent="0.25">
      <c r="C116" s="5">
        <f>DATE(2019,8,22)</f>
        <v>43699</v>
      </c>
      <c r="D116" s="3">
        <v>59.5</v>
      </c>
      <c r="E116" s="3">
        <v>1.6675</v>
      </c>
      <c r="K116" s="5"/>
      <c r="L116" s="5"/>
      <c r="M116" s="5"/>
    </row>
    <row r="117" spans="3:13" x14ac:dyDescent="0.25">
      <c r="C117" s="5">
        <f>DATE(2019,8,21)</f>
        <v>43698</v>
      </c>
      <c r="D117" s="3">
        <v>59.86</v>
      </c>
      <c r="E117" s="3">
        <v>1.6938</v>
      </c>
      <c r="K117" s="5"/>
      <c r="L117" s="5"/>
      <c r="M117" s="5"/>
    </row>
    <row r="118" spans="3:13" x14ac:dyDescent="0.25">
      <c r="C118" s="5">
        <f>DATE(2019,8,20)</f>
        <v>43697</v>
      </c>
      <c r="D118" s="3">
        <v>59.58</v>
      </c>
      <c r="E118" s="3">
        <v>1.6811</v>
      </c>
      <c r="K118" s="5"/>
      <c r="L118" s="5"/>
      <c r="M118" s="5"/>
    </row>
    <row r="119" spans="3:13" x14ac:dyDescent="0.25">
      <c r="C119" s="5">
        <f>DATE(2019,8,19)</f>
        <v>43696</v>
      </c>
      <c r="D119" s="3">
        <v>59.22</v>
      </c>
      <c r="E119" s="3">
        <v>1.6644000000000001</v>
      </c>
      <c r="K119" s="5"/>
      <c r="L119" s="5"/>
      <c r="M119" s="5"/>
    </row>
    <row r="120" spans="3:13" x14ac:dyDescent="0.25">
      <c r="C120" s="5">
        <f>DATE(2019,8,16)</f>
        <v>43693</v>
      </c>
      <c r="D120" s="3">
        <v>58.16</v>
      </c>
      <c r="E120" s="3">
        <v>1.6568000000000001</v>
      </c>
      <c r="K120" s="5"/>
      <c r="L120" s="5"/>
      <c r="M120" s="5"/>
    </row>
    <row r="121" spans="3:13" x14ac:dyDescent="0.25">
      <c r="C121" s="5">
        <f>DATE(2019,8,15)</f>
        <v>43692</v>
      </c>
      <c r="D121" s="3">
        <v>57.79</v>
      </c>
      <c r="E121" s="3">
        <v>1.6364000000000001</v>
      </c>
      <c r="K121" s="5"/>
      <c r="L121" s="5"/>
      <c r="M121" s="5"/>
    </row>
    <row r="122" spans="3:13" x14ac:dyDescent="0.25">
      <c r="C122" s="5">
        <f>DATE(2019,8,14)</f>
        <v>43691</v>
      </c>
      <c r="D122" s="3">
        <v>59.07</v>
      </c>
      <c r="E122" s="3">
        <v>1.6758</v>
      </c>
      <c r="K122" s="5"/>
      <c r="L122" s="5"/>
      <c r="M122" s="5"/>
    </row>
    <row r="123" spans="3:13" x14ac:dyDescent="0.25">
      <c r="C123" s="5">
        <f>DATE(2019,8,13)</f>
        <v>43690</v>
      </c>
      <c r="D123" s="3">
        <v>60.92</v>
      </c>
      <c r="E123" s="3">
        <v>1.7363999999999999</v>
      </c>
      <c r="K123" s="5"/>
      <c r="L123" s="5"/>
      <c r="M123" s="5"/>
    </row>
    <row r="124" spans="3:13" x14ac:dyDescent="0.25">
      <c r="C124" s="5">
        <f>DATE(2019,8,12)</f>
        <v>43689</v>
      </c>
      <c r="D124" s="3">
        <v>58.3</v>
      </c>
      <c r="E124" s="3">
        <v>1.6652</v>
      </c>
      <c r="K124" s="5"/>
      <c r="L124" s="5"/>
      <c r="M124" s="5"/>
    </row>
    <row r="125" spans="3:13" x14ac:dyDescent="0.25">
      <c r="C125" s="5">
        <f>DATE(2019,8,9)</f>
        <v>43686</v>
      </c>
      <c r="D125" s="3">
        <v>58.19</v>
      </c>
      <c r="E125" s="3">
        <v>1.6739999999999999</v>
      </c>
      <c r="K125" s="5"/>
      <c r="L125" s="5"/>
      <c r="M125" s="5"/>
    </row>
    <row r="126" spans="3:13" x14ac:dyDescent="0.25">
      <c r="C126" s="5">
        <f>DATE(2019,8,8)</f>
        <v>43685</v>
      </c>
      <c r="D126" s="3">
        <v>57.04</v>
      </c>
      <c r="E126" s="3">
        <v>1.6456999999999999</v>
      </c>
      <c r="K126" s="5"/>
      <c r="L126" s="5"/>
      <c r="M126" s="5"/>
    </row>
    <row r="127" spans="3:13" x14ac:dyDescent="0.25">
      <c r="C127" s="5">
        <f>DATE(2019,8,7)</f>
        <v>43684</v>
      </c>
      <c r="D127" s="3">
        <v>55.93</v>
      </c>
      <c r="E127" s="3">
        <v>1.6203000000000001</v>
      </c>
      <c r="K127" s="5"/>
      <c r="L127" s="5"/>
      <c r="M127" s="5"/>
    </row>
    <row r="128" spans="3:13" x14ac:dyDescent="0.25">
      <c r="C128" s="5">
        <f>DATE(2019,8,6)</f>
        <v>43683</v>
      </c>
      <c r="D128" s="3">
        <v>58.53</v>
      </c>
      <c r="E128" s="3">
        <v>1.6873</v>
      </c>
      <c r="K128" s="5"/>
      <c r="L128" s="5"/>
      <c r="M128" s="5"/>
    </row>
    <row r="129" spans="3:13" x14ac:dyDescent="0.25">
      <c r="C129" s="5">
        <f>DATE(2019,8,5)</f>
        <v>43682</v>
      </c>
      <c r="D129" s="3">
        <v>59.35</v>
      </c>
      <c r="E129" s="3">
        <v>1.718</v>
      </c>
      <c r="K129" s="5"/>
      <c r="L129" s="5"/>
      <c r="M129" s="5"/>
    </row>
    <row r="130" spans="3:13" x14ac:dyDescent="0.25">
      <c r="C130" s="5">
        <f>DATE(2019,8,2)</f>
        <v>43679</v>
      </c>
      <c r="D130" s="3">
        <v>61.32</v>
      </c>
      <c r="E130" s="3">
        <v>1.7815000000000001</v>
      </c>
      <c r="K130" s="5"/>
      <c r="L130" s="5"/>
      <c r="M130" s="5"/>
    </row>
    <row r="131" spans="3:13" x14ac:dyDescent="0.25">
      <c r="C131" s="5">
        <f>DATE(2019,8,1)</f>
        <v>43678</v>
      </c>
      <c r="D131" s="3">
        <v>59.96</v>
      </c>
      <c r="E131" s="3">
        <v>1.7499</v>
      </c>
      <c r="K131" s="5"/>
      <c r="L131" s="5"/>
      <c r="M131" s="5"/>
    </row>
    <row r="132" spans="3:13" x14ac:dyDescent="0.25">
      <c r="C132" s="5">
        <f>DATE(2019,7,31)</f>
        <v>43677</v>
      </c>
      <c r="D132" s="3">
        <v>65.05</v>
      </c>
      <c r="E132" s="3">
        <v>1.8628</v>
      </c>
      <c r="K132" s="5"/>
      <c r="L132" s="5"/>
      <c r="M132" s="5"/>
    </row>
    <row r="133" spans="3:13" x14ac:dyDescent="0.25">
      <c r="C133" s="5">
        <f>DATE(2019,7,30)</f>
        <v>43676</v>
      </c>
      <c r="D133" s="3">
        <v>64.63</v>
      </c>
      <c r="E133" s="3">
        <v>1.8969</v>
      </c>
      <c r="K133" s="5"/>
      <c r="L133" s="5"/>
      <c r="M133" s="5"/>
    </row>
    <row r="134" spans="3:13" x14ac:dyDescent="0.25">
      <c r="C134" s="5">
        <f>DATE(2019,7,29)</f>
        <v>43675</v>
      </c>
      <c r="D134" s="3">
        <v>63.62</v>
      </c>
      <c r="E134" s="3">
        <v>1.8633999999999999</v>
      </c>
      <c r="K134" s="5"/>
      <c r="L134" s="5"/>
      <c r="M134" s="5"/>
    </row>
    <row r="135" spans="3:13" x14ac:dyDescent="0.25">
      <c r="C135" s="5">
        <f>DATE(2019,7,26)</f>
        <v>43672</v>
      </c>
      <c r="D135" s="3">
        <v>63.37</v>
      </c>
      <c r="E135" s="3">
        <v>1.8744000000000001</v>
      </c>
      <c r="K135" s="5"/>
      <c r="L135" s="5"/>
      <c r="M135" s="5"/>
    </row>
    <row r="136" spans="3:13" x14ac:dyDescent="0.25">
      <c r="C136" s="5">
        <f>DATE(2019,7,25)</f>
        <v>43671</v>
      </c>
      <c r="D136" s="3">
        <v>63.26</v>
      </c>
      <c r="E136" s="3">
        <v>1.8803000000000001</v>
      </c>
      <c r="K136" s="5"/>
      <c r="L136" s="5"/>
      <c r="M136" s="5"/>
    </row>
    <row r="137" spans="3:13" x14ac:dyDescent="0.25">
      <c r="C137" s="5">
        <f>DATE(2019,7,24)</f>
        <v>43670</v>
      </c>
      <c r="D137" s="3">
        <v>63.08</v>
      </c>
      <c r="E137" s="3">
        <v>1.8551</v>
      </c>
      <c r="K137" s="5"/>
      <c r="L137" s="5"/>
      <c r="M137" s="5"/>
    </row>
    <row r="138" spans="3:13" x14ac:dyDescent="0.25">
      <c r="C138" s="5">
        <f>DATE(2019,7,23)</f>
        <v>43669</v>
      </c>
      <c r="D138" s="3">
        <v>63.75</v>
      </c>
      <c r="E138" s="3">
        <v>1.8605</v>
      </c>
      <c r="K138" s="5"/>
      <c r="L138" s="5"/>
      <c r="M138" s="5"/>
    </row>
    <row r="139" spans="3:13" x14ac:dyDescent="0.25">
      <c r="C139" s="5">
        <f>DATE(2019,7,22)</f>
        <v>43668</v>
      </c>
      <c r="D139" s="3">
        <v>63.03</v>
      </c>
      <c r="E139" s="3">
        <v>1.8279000000000001</v>
      </c>
      <c r="K139" s="5"/>
      <c r="L139" s="5"/>
      <c r="M139" s="5"/>
    </row>
    <row r="140" spans="3:13" x14ac:dyDescent="0.25">
      <c r="C140" s="5">
        <f>DATE(2019,7,19)</f>
        <v>43665</v>
      </c>
      <c r="D140" s="3">
        <v>62.28</v>
      </c>
      <c r="E140" s="3">
        <v>1.8405</v>
      </c>
      <c r="K140" s="5"/>
      <c r="L140" s="5"/>
      <c r="M140" s="5"/>
    </row>
    <row r="141" spans="3:13" x14ac:dyDescent="0.25">
      <c r="C141" s="5">
        <f>DATE(2019,7,18)</f>
        <v>43664</v>
      </c>
      <c r="D141" s="3">
        <v>61.59</v>
      </c>
      <c r="E141" s="3">
        <v>1.8342000000000001</v>
      </c>
      <c r="K141" s="5"/>
      <c r="L141" s="5"/>
      <c r="M141" s="5"/>
    </row>
    <row r="142" spans="3:13" x14ac:dyDescent="0.25">
      <c r="C142" s="5">
        <f>DATE(2019,7,17)</f>
        <v>43663</v>
      </c>
      <c r="D142" s="3">
        <v>63.19</v>
      </c>
      <c r="E142" s="3">
        <v>1.8787</v>
      </c>
      <c r="K142" s="5"/>
      <c r="L142" s="5"/>
      <c r="M142" s="5"/>
    </row>
    <row r="143" spans="3:13" x14ac:dyDescent="0.25">
      <c r="C143" s="5">
        <f>DATE(2019,7,16)</f>
        <v>43662</v>
      </c>
      <c r="D143" s="3">
        <v>63.84</v>
      </c>
      <c r="E143" s="3">
        <v>1.8917999999999999</v>
      </c>
      <c r="K143" s="5"/>
      <c r="L143" s="5"/>
      <c r="M143" s="5"/>
    </row>
    <row r="144" spans="3:13" x14ac:dyDescent="0.25">
      <c r="C144" s="5">
        <f>DATE(2019,7,15)</f>
        <v>43661</v>
      </c>
      <c r="D144" s="3">
        <v>65.92</v>
      </c>
      <c r="E144" s="3">
        <v>1.9302999999999999</v>
      </c>
      <c r="K144" s="5"/>
      <c r="L144" s="5"/>
      <c r="M144" s="5"/>
    </row>
    <row r="145" spans="3:13" x14ac:dyDescent="0.25">
      <c r="C145" s="5">
        <f>DATE(2019,7,12)</f>
        <v>43658</v>
      </c>
      <c r="D145" s="3">
        <v>66.34</v>
      </c>
      <c r="E145" s="3">
        <v>1.9770000000000001</v>
      </c>
      <c r="K145" s="5"/>
      <c r="L145" s="5"/>
      <c r="M145" s="5"/>
    </row>
    <row r="146" spans="3:13" x14ac:dyDescent="0.25">
      <c r="C146" s="5">
        <f>DATE(2019,7,11)</f>
        <v>43657</v>
      </c>
      <c r="D146" s="3">
        <v>66.22</v>
      </c>
      <c r="E146" s="3">
        <v>1.9895</v>
      </c>
      <c r="K146" s="5"/>
      <c r="L146" s="5"/>
      <c r="M146" s="5"/>
    </row>
    <row r="147" spans="3:13" x14ac:dyDescent="0.25">
      <c r="C147" s="5">
        <f>DATE(2019,7,10)</f>
        <v>43656</v>
      </c>
      <c r="D147" s="3">
        <v>66.69</v>
      </c>
      <c r="E147" s="3">
        <v>2.0051999999999999</v>
      </c>
      <c r="K147" s="5"/>
      <c r="L147" s="5"/>
      <c r="M147" s="5"/>
    </row>
    <row r="148" spans="3:13" x14ac:dyDescent="0.25">
      <c r="C148" s="5">
        <f>DATE(2019,7,9)</f>
        <v>43655</v>
      </c>
      <c r="D148" s="3">
        <v>63.93</v>
      </c>
      <c r="E148" s="3">
        <v>1.9269000000000001</v>
      </c>
      <c r="K148" s="5"/>
      <c r="L148" s="5"/>
      <c r="M148" s="5"/>
    </row>
    <row r="149" spans="3:13" x14ac:dyDescent="0.25">
      <c r="C149" s="5">
        <f>DATE(2019,7,8)</f>
        <v>43654</v>
      </c>
      <c r="D149" s="3">
        <v>63.82</v>
      </c>
      <c r="E149" s="3">
        <v>1.9013</v>
      </c>
      <c r="K149" s="5"/>
      <c r="L149" s="5"/>
      <c r="M149" s="5"/>
    </row>
    <row r="150" spans="3:13" x14ac:dyDescent="0.25">
      <c r="C150" s="5">
        <f>DATE(2019,7,5)</f>
        <v>43651</v>
      </c>
      <c r="D150" s="3">
        <v>63.84</v>
      </c>
      <c r="E150" s="3">
        <v>1.9295</v>
      </c>
      <c r="K150" s="5"/>
      <c r="L150" s="5"/>
      <c r="M150" s="5"/>
    </row>
    <row r="151" spans="3:13" x14ac:dyDescent="0.25">
      <c r="C151" s="5">
        <f>DATE(2019,7,4)</f>
        <v>43650</v>
      </c>
      <c r="D151" s="3">
        <v>62.95</v>
      </c>
      <c r="E151" s="3">
        <v>1.8958999999999999</v>
      </c>
      <c r="K151" s="5"/>
      <c r="L151" s="5"/>
      <c r="M151" s="5"/>
    </row>
    <row r="152" spans="3:13" x14ac:dyDescent="0.25">
      <c r="C152" s="5">
        <f>DATE(2019,7,3)</f>
        <v>43649</v>
      </c>
      <c r="D152" s="3">
        <v>63.51</v>
      </c>
      <c r="E152" s="3">
        <v>1.9167000000000001</v>
      </c>
      <c r="K152" s="5"/>
      <c r="L152" s="5"/>
      <c r="M152" s="5"/>
    </row>
    <row r="153" spans="3:13" x14ac:dyDescent="0.25">
      <c r="C153" s="5">
        <f>DATE(2019,7,2)</f>
        <v>43648</v>
      </c>
      <c r="D153" s="3">
        <v>62.16</v>
      </c>
      <c r="E153" s="3">
        <v>1.8703000000000001</v>
      </c>
      <c r="K153" s="5"/>
      <c r="L153" s="5"/>
      <c r="M153" s="5"/>
    </row>
    <row r="154" spans="3:13" x14ac:dyDescent="0.25">
      <c r="C154" s="5">
        <f>DATE(2019,7,1)</f>
        <v>43647</v>
      </c>
      <c r="D154" s="3">
        <v>64.760000000000005</v>
      </c>
      <c r="E154" s="3">
        <v>1.9305000000000001</v>
      </c>
      <c r="K154" s="5"/>
      <c r="L154" s="5"/>
      <c r="M154" s="5"/>
    </row>
    <row r="155" spans="3:13" x14ac:dyDescent="0.25">
      <c r="C155" s="5">
        <f>DATE(2019,6,28)</f>
        <v>43644</v>
      </c>
      <c r="D155" s="3">
        <v>64.739999999999995</v>
      </c>
      <c r="E155" s="3">
        <v>1.8966000000000001</v>
      </c>
      <c r="K155" s="5"/>
      <c r="L155" s="5"/>
      <c r="M155" s="5"/>
    </row>
    <row r="156" spans="3:13" x14ac:dyDescent="0.25">
      <c r="C156" s="5">
        <f>DATE(2019,6,27)</f>
        <v>43643</v>
      </c>
      <c r="D156" s="3">
        <v>65.67</v>
      </c>
      <c r="E156" s="3">
        <v>1.9466000000000001</v>
      </c>
      <c r="K156" s="5"/>
      <c r="L156" s="5"/>
      <c r="M156" s="5"/>
    </row>
    <row r="157" spans="3:13" x14ac:dyDescent="0.25">
      <c r="C157" s="5">
        <f>DATE(2019,6,26)</f>
        <v>43642</v>
      </c>
      <c r="D157" s="3">
        <v>65.69</v>
      </c>
      <c r="E157" s="3">
        <v>1.9703999999999999</v>
      </c>
      <c r="K157" s="5"/>
      <c r="L157" s="5"/>
      <c r="M157" s="5"/>
    </row>
    <row r="158" spans="3:13" x14ac:dyDescent="0.25">
      <c r="C158" s="5">
        <f>DATE(2019,6,25)</f>
        <v>43641</v>
      </c>
      <c r="D158" s="3">
        <v>64.28</v>
      </c>
      <c r="E158" s="3">
        <v>1.8772</v>
      </c>
      <c r="K158" s="5"/>
      <c r="L158" s="5"/>
      <c r="M158" s="5"/>
    </row>
    <row r="159" spans="3:13" x14ac:dyDescent="0.25">
      <c r="C159" s="5">
        <f>DATE(2019,6,24)</f>
        <v>43640</v>
      </c>
      <c r="D159" s="3">
        <v>64.180000000000007</v>
      </c>
      <c r="E159" s="3">
        <v>1.8549</v>
      </c>
      <c r="K159" s="5"/>
      <c r="L159" s="5"/>
      <c r="M159" s="5"/>
    </row>
    <row r="160" spans="3:13" x14ac:dyDescent="0.25">
      <c r="C160" s="5">
        <f>DATE(2019,6,21)</f>
        <v>43637</v>
      </c>
      <c r="D160" s="3">
        <v>64.45</v>
      </c>
      <c r="E160" s="3">
        <v>1.8561000000000001</v>
      </c>
      <c r="K160" s="5"/>
      <c r="L160" s="5"/>
      <c r="M160" s="5"/>
    </row>
    <row r="161" spans="3:13" x14ac:dyDescent="0.25">
      <c r="C161" s="5">
        <f>DATE(2019,6,20)</f>
        <v>43636</v>
      </c>
      <c r="D161" s="3">
        <v>63.76</v>
      </c>
      <c r="E161" s="3">
        <v>1.7863</v>
      </c>
      <c r="K161" s="5"/>
      <c r="L161" s="5"/>
      <c r="M161" s="5"/>
    </row>
    <row r="162" spans="3:13" x14ac:dyDescent="0.25">
      <c r="C162" s="5">
        <f>DATE(2019,6,19)</f>
        <v>43635</v>
      </c>
      <c r="D162" s="3">
        <v>61.04</v>
      </c>
      <c r="E162" s="3">
        <v>1.7355</v>
      </c>
      <c r="K162" s="5"/>
      <c r="L162" s="5"/>
      <c r="M162" s="5"/>
    </row>
    <row r="163" spans="3:13" x14ac:dyDescent="0.25">
      <c r="C163" s="5">
        <f>DATE(2019,6,18)</f>
        <v>43634</v>
      </c>
      <c r="D163" s="3">
        <v>61.33</v>
      </c>
      <c r="E163" s="3">
        <v>1.7214</v>
      </c>
      <c r="K163" s="5"/>
      <c r="L163" s="5"/>
      <c r="M163" s="5"/>
    </row>
    <row r="164" spans="3:13" x14ac:dyDescent="0.25">
      <c r="C164" s="5">
        <f>DATE(2019,6,17)</f>
        <v>43633</v>
      </c>
      <c r="D164" s="3">
        <v>59.99</v>
      </c>
      <c r="E164" s="3">
        <v>1.6908000000000001</v>
      </c>
      <c r="K164" s="5"/>
      <c r="L164" s="5"/>
      <c r="M164" s="5"/>
    </row>
    <row r="165" spans="3:13" x14ac:dyDescent="0.25">
      <c r="C165" s="5">
        <f>DATE(2019,6,14)</f>
        <v>43630</v>
      </c>
      <c r="D165" s="3">
        <v>61.01</v>
      </c>
      <c r="E165" s="3">
        <v>1.7324999999999999</v>
      </c>
      <c r="K165" s="5"/>
      <c r="L165" s="5"/>
      <c r="M165" s="5"/>
    </row>
    <row r="166" spans="3:13" x14ac:dyDescent="0.25">
      <c r="C166" s="5">
        <f>DATE(2019,6,13)</f>
        <v>43629</v>
      </c>
      <c r="D166" s="3">
        <v>60.45</v>
      </c>
      <c r="E166" s="3">
        <v>1.7199</v>
      </c>
      <c r="K166" s="5"/>
      <c r="L166" s="5"/>
      <c r="M166" s="5"/>
    </row>
    <row r="167" spans="3:13" x14ac:dyDescent="0.25">
      <c r="C167" s="5">
        <f>DATE(2019,6,12)</f>
        <v>43628</v>
      </c>
      <c r="D167" s="3">
        <v>59.19</v>
      </c>
      <c r="E167" s="3">
        <v>1.6860999999999999</v>
      </c>
      <c r="K167" s="5"/>
      <c r="L167" s="5"/>
      <c r="M167" s="5"/>
    </row>
    <row r="168" spans="3:13" x14ac:dyDescent="0.25">
      <c r="C168" s="5">
        <f>DATE(2019,6,11)</f>
        <v>43627</v>
      </c>
      <c r="D168" s="3">
        <v>61.45</v>
      </c>
      <c r="E168" s="3">
        <v>1.7563</v>
      </c>
      <c r="K168" s="5"/>
      <c r="L168" s="5"/>
      <c r="M168" s="5"/>
    </row>
    <row r="169" spans="3:13" x14ac:dyDescent="0.25">
      <c r="C169" s="5">
        <f>DATE(2019,6,10)</f>
        <v>43626</v>
      </c>
      <c r="D169" s="3">
        <v>61.34</v>
      </c>
      <c r="E169" s="3">
        <v>1.7302999999999999</v>
      </c>
      <c r="K169" s="5"/>
      <c r="L169" s="5"/>
      <c r="M169" s="5"/>
    </row>
    <row r="170" spans="3:13" x14ac:dyDescent="0.25">
      <c r="C170" s="5">
        <f>DATE(2019,6,7)</f>
        <v>43623</v>
      </c>
      <c r="D170" s="3">
        <v>62.18</v>
      </c>
      <c r="E170" s="3">
        <v>1.7388999999999999</v>
      </c>
      <c r="K170" s="5"/>
      <c r="L170" s="5"/>
      <c r="M170" s="5"/>
    </row>
    <row r="171" spans="3:13" x14ac:dyDescent="0.25">
      <c r="C171" s="5">
        <f>DATE(2019,6,6)</f>
        <v>43622</v>
      </c>
      <c r="D171" s="3">
        <v>60.52</v>
      </c>
      <c r="E171" s="3">
        <v>1.7076</v>
      </c>
      <c r="K171" s="5"/>
      <c r="L171" s="5"/>
      <c r="M171" s="5"/>
    </row>
    <row r="172" spans="3:13" x14ac:dyDescent="0.25">
      <c r="C172" s="5">
        <f>DATE(2019,6,5)</f>
        <v>43621</v>
      </c>
      <c r="D172" s="3">
        <v>59.53</v>
      </c>
      <c r="E172" s="3">
        <v>1.6928000000000001</v>
      </c>
      <c r="K172" s="5"/>
      <c r="L172" s="5"/>
      <c r="M172" s="5"/>
    </row>
    <row r="173" spans="3:13" x14ac:dyDescent="0.25">
      <c r="C173" s="5">
        <f>DATE(2019,6,4)</f>
        <v>43620</v>
      </c>
      <c r="D173" s="3">
        <v>61.08</v>
      </c>
      <c r="E173" s="3">
        <v>1.7242</v>
      </c>
      <c r="K173" s="5"/>
      <c r="L173" s="5"/>
      <c r="M173" s="5"/>
    </row>
    <row r="174" spans="3:13" x14ac:dyDescent="0.25">
      <c r="C174" s="5">
        <f>DATE(2019,6,3)</f>
        <v>43619</v>
      </c>
      <c r="D174" s="3">
        <v>60.46</v>
      </c>
      <c r="E174" s="3">
        <v>1.7413000000000001</v>
      </c>
      <c r="K174" s="5"/>
      <c r="L174" s="5"/>
      <c r="M174" s="5"/>
    </row>
    <row r="175" spans="3:13" x14ac:dyDescent="0.25">
      <c r="C175" s="5">
        <f>DATE(2019,5,31)</f>
        <v>43616</v>
      </c>
      <c r="D175" s="3">
        <v>61.99</v>
      </c>
      <c r="E175" s="3">
        <v>1.7714000000000001</v>
      </c>
      <c r="K175" s="5"/>
      <c r="L175" s="5"/>
      <c r="M175" s="5"/>
    </row>
    <row r="176" spans="3:13" x14ac:dyDescent="0.25">
      <c r="C176" s="5">
        <f>DATE(2019,5,30)</f>
        <v>43615</v>
      </c>
      <c r="D176" s="3">
        <v>65.33</v>
      </c>
      <c r="E176" s="3">
        <v>1.8786</v>
      </c>
      <c r="K176" s="5"/>
      <c r="L176" s="5"/>
      <c r="M176" s="5"/>
    </row>
    <row r="177" spans="3:13" x14ac:dyDescent="0.25">
      <c r="C177" s="5">
        <f>DATE(2019,5,29)</f>
        <v>43614</v>
      </c>
      <c r="D177" s="3">
        <v>67.87</v>
      </c>
      <c r="E177" s="3">
        <v>1.9452</v>
      </c>
      <c r="K177" s="5"/>
      <c r="L177" s="5"/>
      <c r="M177" s="5"/>
    </row>
    <row r="178" spans="3:13" x14ac:dyDescent="0.25">
      <c r="C178" s="5">
        <f>DATE(2019,5,28)</f>
        <v>43613</v>
      </c>
      <c r="D178" s="3">
        <v>68.67</v>
      </c>
      <c r="E178" s="3">
        <v>1.9567000000000001</v>
      </c>
      <c r="K178" s="5"/>
      <c r="L178" s="5"/>
      <c r="M178" s="5"/>
    </row>
    <row r="179" spans="3:13" x14ac:dyDescent="0.25">
      <c r="C179" s="5">
        <f>DATE(2019,5,27)</f>
        <v>43612</v>
      </c>
      <c r="D179" s="3">
        <v>68.77</v>
      </c>
      <c r="E179" s="3">
        <v>1.9648000000000001</v>
      </c>
      <c r="K179" s="5"/>
      <c r="L179" s="5"/>
      <c r="M179" s="5"/>
    </row>
    <row r="180" spans="3:13" x14ac:dyDescent="0.25">
      <c r="C180" s="5">
        <f>DATE(2019,5,24)</f>
        <v>43609</v>
      </c>
      <c r="D180" s="3">
        <v>67.47</v>
      </c>
      <c r="E180" s="3">
        <v>1.9345000000000001</v>
      </c>
      <c r="K180" s="5"/>
      <c r="L180" s="5"/>
      <c r="M180" s="5"/>
    </row>
    <row r="181" spans="3:13" x14ac:dyDescent="0.25">
      <c r="C181" s="5">
        <f>DATE(2019,5,23)</f>
        <v>43608</v>
      </c>
      <c r="D181" s="3">
        <v>66.5</v>
      </c>
      <c r="E181" s="3">
        <v>1.9133</v>
      </c>
      <c r="K181" s="5"/>
      <c r="L181" s="5"/>
      <c r="M181" s="5"/>
    </row>
    <row r="182" spans="3:13" x14ac:dyDescent="0.25">
      <c r="C182" s="5">
        <f>DATE(2019,5,22)</f>
        <v>43607</v>
      </c>
      <c r="D182" s="3">
        <v>69.989999999999995</v>
      </c>
      <c r="E182" s="3">
        <v>1.9912000000000001</v>
      </c>
      <c r="K182" s="5"/>
      <c r="L182" s="5"/>
      <c r="M182" s="5"/>
    </row>
    <row r="183" spans="3:13" x14ac:dyDescent="0.25">
      <c r="C183" s="5">
        <f>DATE(2019,5,21)</f>
        <v>43606</v>
      </c>
      <c r="D183" s="3">
        <v>71.31</v>
      </c>
      <c r="E183" s="3">
        <v>2.0192999999999999</v>
      </c>
      <c r="K183" s="5"/>
      <c r="L183" s="5"/>
      <c r="M183" s="5"/>
    </row>
    <row r="184" spans="3:13" x14ac:dyDescent="0.25">
      <c r="C184" s="5">
        <f>DATE(2019,5,20)</f>
        <v>43605</v>
      </c>
      <c r="D184" s="3">
        <v>71.16</v>
      </c>
      <c r="E184" s="3">
        <v>2.0099</v>
      </c>
      <c r="K184" s="5"/>
      <c r="L184" s="5"/>
      <c r="M184" s="5"/>
    </row>
    <row r="185" spans="3:13" x14ac:dyDescent="0.25">
      <c r="C185" s="5">
        <f>DATE(2019,5,17)</f>
        <v>43602</v>
      </c>
      <c r="D185" s="3">
        <v>71.260000000000005</v>
      </c>
      <c r="E185" s="3">
        <v>2.0472999999999999</v>
      </c>
      <c r="K185" s="5"/>
      <c r="L185" s="5"/>
      <c r="M185" s="5"/>
    </row>
    <row r="186" spans="3:13" x14ac:dyDescent="0.25">
      <c r="C186" s="5">
        <f>DATE(2019,5,16)</f>
        <v>43601</v>
      </c>
      <c r="D186" s="3">
        <v>71.7</v>
      </c>
      <c r="E186" s="3">
        <v>2.0617999999999999</v>
      </c>
      <c r="K186" s="5"/>
      <c r="L186" s="5"/>
      <c r="M186" s="5"/>
    </row>
    <row r="187" spans="3:13" x14ac:dyDescent="0.25">
      <c r="C187" s="5">
        <f>DATE(2019,5,15)</f>
        <v>43600</v>
      </c>
      <c r="D187" s="3">
        <v>70.900000000000006</v>
      </c>
      <c r="E187" s="3">
        <v>2.0127000000000002</v>
      </c>
      <c r="K187" s="5"/>
      <c r="L187" s="5"/>
      <c r="M187" s="5"/>
    </row>
    <row r="188" spans="3:13" x14ac:dyDescent="0.25">
      <c r="C188" s="5">
        <f>DATE(2019,5,14)</f>
        <v>43599</v>
      </c>
      <c r="D188" s="3">
        <v>70.31</v>
      </c>
      <c r="E188" s="3">
        <v>1.9766999999999999</v>
      </c>
      <c r="K188" s="5"/>
      <c r="L188" s="5"/>
      <c r="M188" s="5"/>
    </row>
    <row r="189" spans="3:13" x14ac:dyDescent="0.25">
      <c r="C189" s="5">
        <f>DATE(2019,5,13)</f>
        <v>43598</v>
      </c>
      <c r="D189" s="3">
        <v>69.31</v>
      </c>
      <c r="E189" s="3">
        <v>1.9637</v>
      </c>
      <c r="K189" s="5"/>
      <c r="L189" s="5"/>
      <c r="M189" s="5"/>
    </row>
    <row r="190" spans="3:13" x14ac:dyDescent="0.25">
      <c r="C190" s="5">
        <f>DATE(2019,5,10)</f>
        <v>43595</v>
      </c>
      <c r="D190" s="3">
        <v>69.64</v>
      </c>
      <c r="E190" s="3">
        <v>1.9891000000000001</v>
      </c>
      <c r="K190" s="5"/>
      <c r="L190" s="5"/>
      <c r="M190" s="5"/>
    </row>
    <row r="191" spans="3:13" x14ac:dyDescent="0.25">
      <c r="C191" s="5">
        <f>DATE(2019,5,9)</f>
        <v>43594</v>
      </c>
      <c r="D191" s="3">
        <v>69.48</v>
      </c>
      <c r="E191" s="3">
        <v>1.9754</v>
      </c>
      <c r="K191" s="5"/>
      <c r="L191" s="5"/>
      <c r="M191" s="5"/>
    </row>
    <row r="192" spans="3:13" x14ac:dyDescent="0.25">
      <c r="C192" s="5">
        <f>DATE(2019,5,8)</f>
        <v>43593</v>
      </c>
      <c r="D192" s="3">
        <v>69.62</v>
      </c>
      <c r="E192" s="3">
        <v>1.9750000000000001</v>
      </c>
      <c r="K192" s="5"/>
      <c r="L192" s="5"/>
      <c r="M192" s="5"/>
    </row>
    <row r="193" spans="3:13" x14ac:dyDescent="0.25">
      <c r="C193" s="5">
        <f>DATE(2019,5,7)</f>
        <v>43592</v>
      </c>
      <c r="D193" s="3">
        <v>69.069999999999993</v>
      </c>
      <c r="E193" s="3">
        <v>1.9487000000000001</v>
      </c>
      <c r="K193" s="5"/>
      <c r="L193" s="5"/>
      <c r="M193" s="5"/>
    </row>
    <row r="194" spans="3:13" x14ac:dyDescent="0.25">
      <c r="C194" s="5">
        <f>DATE(2019,5,6)</f>
        <v>43591</v>
      </c>
      <c r="D194" s="3">
        <v>70.37</v>
      </c>
      <c r="E194" s="3">
        <v>1.9965999999999999</v>
      </c>
      <c r="K194" s="5"/>
      <c r="L194" s="5"/>
      <c r="M194" s="5"/>
    </row>
    <row r="195" spans="3:13" x14ac:dyDescent="0.25">
      <c r="C195" s="5">
        <f>DATE(2019,5,3)</f>
        <v>43588</v>
      </c>
      <c r="D195" s="3">
        <v>70.03</v>
      </c>
      <c r="E195" s="3">
        <v>2.0265</v>
      </c>
      <c r="K195" s="5"/>
      <c r="L195" s="5"/>
      <c r="M195" s="5"/>
    </row>
    <row r="196" spans="3:13" x14ac:dyDescent="0.25">
      <c r="C196" s="5">
        <f>DATE(2019,5,2)</f>
        <v>43587</v>
      </c>
      <c r="D196" s="3">
        <v>70.02</v>
      </c>
      <c r="E196" s="3">
        <v>2.0183</v>
      </c>
      <c r="K196" s="5"/>
      <c r="L196" s="5"/>
      <c r="M196" s="5"/>
    </row>
    <row r="197" spans="3:13" x14ac:dyDescent="0.25">
      <c r="C197" s="5">
        <f>DATE(2019,5,1)</f>
        <v>43586</v>
      </c>
      <c r="D197" s="3">
        <v>71.5</v>
      </c>
      <c r="E197" s="3">
        <v>2.0642</v>
      </c>
      <c r="K197" s="5"/>
      <c r="L197" s="5"/>
      <c r="M197" s="5"/>
    </row>
    <row r="198" spans="3:13" x14ac:dyDescent="0.25">
      <c r="C198" s="5">
        <f>DATE(2019,4,30)</f>
        <v>43585</v>
      </c>
      <c r="D198" s="3">
        <v>72.06</v>
      </c>
      <c r="E198" s="3">
        <v>2.0668000000000002</v>
      </c>
      <c r="K198" s="5"/>
      <c r="L198" s="5"/>
      <c r="M198" s="5"/>
    </row>
    <row r="199" spans="3:13" x14ac:dyDescent="0.25">
      <c r="C199" s="5">
        <f>DATE(2019,4,29)</f>
        <v>43584</v>
      </c>
      <c r="D199" s="3">
        <v>71.540000000000006</v>
      </c>
      <c r="E199" s="3">
        <v>2.0828000000000002</v>
      </c>
      <c r="K199" s="5"/>
      <c r="L199" s="5"/>
      <c r="M199" s="5"/>
    </row>
    <row r="200" spans="3:13" x14ac:dyDescent="0.25">
      <c r="C200" s="5">
        <f>DATE(2019,4,26)</f>
        <v>43581</v>
      </c>
      <c r="D200" s="3">
        <v>71.63</v>
      </c>
      <c r="E200" s="3">
        <v>2.1006</v>
      </c>
      <c r="K200" s="5"/>
      <c r="L200" s="5"/>
      <c r="M200" s="5"/>
    </row>
    <row r="201" spans="3:13" x14ac:dyDescent="0.25">
      <c r="C201" s="5">
        <f>DATE(2019,4,25)</f>
        <v>43580</v>
      </c>
      <c r="D201" s="3">
        <v>73.63</v>
      </c>
      <c r="E201" s="3">
        <v>2.1320999999999999</v>
      </c>
      <c r="K201" s="5"/>
      <c r="L201" s="5"/>
      <c r="M201" s="5"/>
    </row>
    <row r="202" spans="3:13" x14ac:dyDescent="0.25">
      <c r="C202" s="5">
        <f>DATE(2019,4,24)</f>
        <v>43579</v>
      </c>
      <c r="D202" s="3">
        <v>73.84</v>
      </c>
      <c r="E202" s="3">
        <v>2.1284999999999998</v>
      </c>
      <c r="K202" s="5"/>
      <c r="L202" s="5"/>
      <c r="M202" s="5"/>
    </row>
    <row r="203" spans="3:13" x14ac:dyDescent="0.25">
      <c r="C203" s="5">
        <f>DATE(2019,4,23)</f>
        <v>43578</v>
      </c>
      <c r="D203" s="3">
        <v>73.89</v>
      </c>
      <c r="E203" s="3">
        <v>2.1316000000000002</v>
      </c>
      <c r="K203" s="5"/>
      <c r="L203" s="5"/>
      <c r="M203" s="5"/>
    </row>
    <row r="204" spans="3:13" x14ac:dyDescent="0.25">
      <c r="C204" s="5">
        <f>DATE(2019,4,22)</f>
        <v>43577</v>
      </c>
      <c r="D204" s="3">
        <v>73.39</v>
      </c>
      <c r="E204" s="3">
        <v>2.1297999999999999</v>
      </c>
      <c r="K204" s="5"/>
      <c r="L204" s="5"/>
      <c r="M204" s="5"/>
    </row>
    <row r="205" spans="3:13" x14ac:dyDescent="0.25">
      <c r="C205" s="5">
        <f>DATE(2019,4,18)</f>
        <v>43573</v>
      </c>
      <c r="D205" s="3">
        <v>71.430000000000007</v>
      </c>
      <c r="E205" s="3">
        <v>2.0722</v>
      </c>
      <c r="K205" s="5"/>
      <c r="L205" s="5"/>
      <c r="M205" s="5"/>
    </row>
    <row r="206" spans="3:13" x14ac:dyDescent="0.25">
      <c r="C206" s="5">
        <f>DATE(2019,4,17)</f>
        <v>43572</v>
      </c>
      <c r="D206" s="3">
        <v>71.09</v>
      </c>
      <c r="E206" s="3">
        <v>2.0417999999999998</v>
      </c>
      <c r="K206" s="5"/>
      <c r="L206" s="5"/>
      <c r="M206" s="5"/>
    </row>
    <row r="207" spans="3:13" x14ac:dyDescent="0.25">
      <c r="C207" s="5">
        <f>DATE(2019,4,16)</f>
        <v>43571</v>
      </c>
      <c r="D207" s="3">
        <v>71.209999999999994</v>
      </c>
      <c r="E207" s="3">
        <v>2.0316999999999998</v>
      </c>
      <c r="K207" s="5"/>
      <c r="L207" s="5"/>
      <c r="M207" s="5"/>
    </row>
    <row r="208" spans="3:13" x14ac:dyDescent="0.25">
      <c r="C208" s="5">
        <f>DATE(2019,4,15)</f>
        <v>43570</v>
      </c>
      <c r="D208" s="3">
        <v>70.739999999999995</v>
      </c>
      <c r="E208" s="3">
        <v>2.0118</v>
      </c>
      <c r="K208" s="5"/>
      <c r="L208" s="5"/>
      <c r="M208" s="5"/>
    </row>
    <row r="209" spans="3:13" x14ac:dyDescent="0.25">
      <c r="C209" s="5">
        <f>DATE(2019,4,12)</f>
        <v>43567</v>
      </c>
      <c r="D209" s="3">
        <v>71.06</v>
      </c>
      <c r="E209" s="3">
        <v>2.0369999999999999</v>
      </c>
      <c r="K209" s="5"/>
      <c r="L209" s="5"/>
      <c r="M209" s="5"/>
    </row>
    <row r="210" spans="3:13" x14ac:dyDescent="0.25">
      <c r="C210" s="5">
        <f>DATE(2019,4,11)</f>
        <v>43566</v>
      </c>
      <c r="D210" s="3">
        <v>70.400000000000006</v>
      </c>
      <c r="E210" s="3">
        <v>2.0308999999999999</v>
      </c>
      <c r="K210" s="5"/>
      <c r="L210" s="5"/>
      <c r="M210" s="5"/>
    </row>
    <row r="211" spans="3:13" x14ac:dyDescent="0.25">
      <c r="C211" s="5">
        <f>DATE(2019,4,10)</f>
        <v>43565</v>
      </c>
      <c r="D211" s="3">
        <v>71.3</v>
      </c>
      <c r="E211" s="3">
        <v>2.0691999999999999</v>
      </c>
      <c r="K211" s="5"/>
      <c r="L211" s="5"/>
      <c r="M211" s="5"/>
    </row>
    <row r="212" spans="3:13" x14ac:dyDescent="0.25">
      <c r="C212" s="5">
        <f>DATE(2019,4,9)</f>
        <v>43564</v>
      </c>
      <c r="D212" s="3">
        <v>70.16</v>
      </c>
      <c r="E212" s="3">
        <v>1.9990000000000001</v>
      </c>
      <c r="K212" s="5"/>
      <c r="L212" s="5"/>
      <c r="M212" s="5"/>
    </row>
    <row r="213" spans="3:13" x14ac:dyDescent="0.25">
      <c r="C213" s="5">
        <f>DATE(2019,4,8)</f>
        <v>43563</v>
      </c>
      <c r="D213" s="3">
        <v>70.61</v>
      </c>
      <c r="E213" s="3">
        <v>1.988</v>
      </c>
      <c r="K213" s="5"/>
      <c r="L213" s="5"/>
      <c r="M213" s="5"/>
    </row>
    <row r="214" spans="3:13" x14ac:dyDescent="0.25">
      <c r="C214" s="5">
        <f>DATE(2019,4,5)</f>
        <v>43560</v>
      </c>
      <c r="D214" s="3">
        <v>69.930000000000007</v>
      </c>
      <c r="E214" s="3">
        <v>1.9686999999999999</v>
      </c>
      <c r="K214" s="5"/>
      <c r="L214" s="5"/>
      <c r="M214" s="5"/>
    </row>
    <row r="215" spans="3:13" x14ac:dyDescent="0.25">
      <c r="C215" s="5">
        <f>DATE(2019,4,4)</f>
        <v>43559</v>
      </c>
      <c r="D215" s="3">
        <v>69.02</v>
      </c>
      <c r="E215" s="3">
        <v>1.9399</v>
      </c>
      <c r="K215" s="5"/>
      <c r="L215" s="5"/>
      <c r="M215" s="5"/>
    </row>
    <row r="216" spans="3:13" x14ac:dyDescent="0.25">
      <c r="C216" s="5">
        <f>DATE(2019,4,3)</f>
        <v>43558</v>
      </c>
      <c r="D216" s="3">
        <v>68.91</v>
      </c>
      <c r="E216" s="3">
        <v>1.9512</v>
      </c>
      <c r="K216" s="5"/>
      <c r="L216" s="5"/>
      <c r="M216" s="5"/>
    </row>
    <row r="217" spans="3:13" x14ac:dyDescent="0.25">
      <c r="C217" s="5">
        <f>DATE(2019,4,2)</f>
        <v>43557</v>
      </c>
      <c r="D217" s="3">
        <v>68.930000000000007</v>
      </c>
      <c r="E217" s="3">
        <v>1.9285000000000001</v>
      </c>
      <c r="K217" s="5"/>
      <c r="L217" s="5"/>
      <c r="M217" s="5"/>
    </row>
    <row r="218" spans="3:13" x14ac:dyDescent="0.25">
      <c r="C218" s="5">
        <f>DATE(2019,4,1)</f>
        <v>43556</v>
      </c>
      <c r="D218" s="3">
        <v>68.59</v>
      </c>
      <c r="E218" s="3">
        <v>1.8989</v>
      </c>
      <c r="K218" s="5"/>
      <c r="L218" s="5"/>
      <c r="M218" s="5"/>
    </row>
    <row r="219" spans="3:13" x14ac:dyDescent="0.25">
      <c r="C219" s="5">
        <f>DATE(2019,3,29)</f>
        <v>43553</v>
      </c>
      <c r="D219" s="3">
        <v>67.58</v>
      </c>
      <c r="E219" s="3">
        <v>1.8825000000000001</v>
      </c>
      <c r="K219" s="5"/>
      <c r="L219" s="5"/>
      <c r="M219" s="5"/>
    </row>
    <row r="220" spans="3:13" x14ac:dyDescent="0.25">
      <c r="C220" s="5">
        <f>DATE(2019,3,28)</f>
        <v>43552</v>
      </c>
      <c r="D220" s="3">
        <v>67.099999999999994</v>
      </c>
      <c r="E220" s="3">
        <v>1.8798999999999999</v>
      </c>
      <c r="K220" s="5"/>
      <c r="L220" s="5"/>
      <c r="M220" s="5"/>
    </row>
    <row r="221" spans="3:13" x14ac:dyDescent="0.25">
      <c r="C221" s="5">
        <f>DATE(2019,3,27)</f>
        <v>43551</v>
      </c>
      <c r="D221" s="3">
        <v>67.239999999999995</v>
      </c>
      <c r="E221" s="3">
        <v>1.8955</v>
      </c>
      <c r="K221" s="5"/>
      <c r="L221" s="5"/>
      <c r="M221" s="5"/>
    </row>
    <row r="222" spans="3:13" x14ac:dyDescent="0.25">
      <c r="C222" s="5">
        <f>DATE(2019,3,26)</f>
        <v>43550</v>
      </c>
      <c r="D222" s="3">
        <v>67.430000000000007</v>
      </c>
      <c r="E222" s="3">
        <v>1.9557</v>
      </c>
      <c r="K222" s="5"/>
      <c r="L222" s="5"/>
      <c r="M222" s="5"/>
    </row>
    <row r="223" spans="3:13" x14ac:dyDescent="0.25">
      <c r="C223" s="5">
        <f>DATE(2019,3,25)</f>
        <v>43549</v>
      </c>
      <c r="D223" s="3">
        <v>66.81</v>
      </c>
      <c r="E223" s="3">
        <v>1.9379</v>
      </c>
      <c r="K223" s="5"/>
      <c r="L223" s="5"/>
      <c r="M223" s="5"/>
    </row>
    <row r="224" spans="3:13" x14ac:dyDescent="0.25">
      <c r="C224" s="5">
        <f>DATE(2019,3,22)</f>
        <v>43546</v>
      </c>
      <c r="D224" s="3">
        <v>66.75</v>
      </c>
      <c r="E224" s="3">
        <v>1.9258999999999999</v>
      </c>
      <c r="K224" s="5"/>
      <c r="L224" s="5"/>
      <c r="M224" s="5"/>
    </row>
    <row r="225" spans="3:13" x14ac:dyDescent="0.25">
      <c r="C225" s="5">
        <f>DATE(2019,3,21)</f>
        <v>43545</v>
      </c>
      <c r="D225" s="3">
        <v>67.67</v>
      </c>
      <c r="E225" s="3">
        <v>1.9202999999999999</v>
      </c>
      <c r="K225" s="5"/>
      <c r="L225" s="5"/>
      <c r="M225" s="5"/>
    </row>
    <row r="226" spans="3:13" x14ac:dyDescent="0.25">
      <c r="C226" s="5">
        <f>DATE(2019,3,20)</f>
        <v>43544</v>
      </c>
      <c r="D226" s="3">
        <v>68.27</v>
      </c>
      <c r="E226" s="3">
        <v>1.9166000000000001</v>
      </c>
      <c r="K226" s="5"/>
      <c r="L226" s="5"/>
      <c r="M226" s="5"/>
    </row>
    <row r="227" spans="3:13" x14ac:dyDescent="0.25">
      <c r="C227" s="5">
        <f>DATE(2019,3,19)</f>
        <v>43543</v>
      </c>
      <c r="D227" s="3">
        <v>67.42</v>
      </c>
      <c r="E227" s="3">
        <v>1.8931</v>
      </c>
      <c r="K227" s="5"/>
      <c r="L227" s="5"/>
      <c r="M227" s="5"/>
    </row>
    <row r="228" spans="3:13" x14ac:dyDescent="0.25">
      <c r="C228" s="5">
        <f>DATE(2019,3,18)</f>
        <v>43542</v>
      </c>
      <c r="D228" s="3">
        <v>67.36</v>
      </c>
      <c r="E228" s="3">
        <v>1.8828</v>
      </c>
      <c r="K228" s="5"/>
      <c r="L228" s="5"/>
      <c r="M228" s="5"/>
    </row>
    <row r="229" spans="3:13" x14ac:dyDescent="0.25">
      <c r="C229" s="5">
        <f>DATE(2019,3,15)</f>
        <v>43539</v>
      </c>
      <c r="D229" s="3">
        <v>67.040000000000006</v>
      </c>
      <c r="E229" s="3">
        <v>1.8576999999999999</v>
      </c>
      <c r="K229" s="5"/>
      <c r="L229" s="5"/>
      <c r="M229" s="5"/>
    </row>
    <row r="230" spans="3:13" x14ac:dyDescent="0.25">
      <c r="C230" s="5">
        <f>DATE(2019,3,14)</f>
        <v>43538</v>
      </c>
      <c r="D230" s="3">
        <v>67.13</v>
      </c>
      <c r="E230" s="3">
        <v>1.8494999999999999</v>
      </c>
      <c r="K230" s="5"/>
      <c r="L230" s="5"/>
      <c r="M230" s="5"/>
    </row>
    <row r="231" spans="3:13" x14ac:dyDescent="0.25">
      <c r="C231" s="5">
        <f>DATE(2019,3,13)</f>
        <v>43537</v>
      </c>
      <c r="D231" s="3">
        <v>67.459999999999994</v>
      </c>
      <c r="E231" s="3">
        <v>1.8568</v>
      </c>
      <c r="K231" s="5"/>
      <c r="L231" s="5"/>
      <c r="M231" s="5"/>
    </row>
    <row r="232" spans="3:13" x14ac:dyDescent="0.25">
      <c r="C232" s="5">
        <f>DATE(2019,3,12)</f>
        <v>43536</v>
      </c>
      <c r="D232" s="3">
        <v>66.58</v>
      </c>
      <c r="E232" s="3">
        <v>1.8154999999999999</v>
      </c>
      <c r="K232" s="5"/>
      <c r="L232" s="5"/>
      <c r="M232" s="5"/>
    </row>
    <row r="233" spans="3:13" x14ac:dyDescent="0.25">
      <c r="C233" s="5">
        <f>DATE(2019,3,11)</f>
        <v>43535</v>
      </c>
      <c r="D233" s="3">
        <v>66.48</v>
      </c>
      <c r="E233" s="3">
        <v>1.8260000000000001</v>
      </c>
      <c r="K233" s="5"/>
      <c r="L233" s="5"/>
      <c r="M233" s="5"/>
    </row>
    <row r="234" spans="3:13" x14ac:dyDescent="0.25">
      <c r="C234" s="5">
        <f>DATE(2019,3,8)</f>
        <v>43532</v>
      </c>
      <c r="D234" s="3">
        <v>65.66</v>
      </c>
      <c r="E234" s="3">
        <v>1.8017000000000001</v>
      </c>
      <c r="K234" s="5"/>
      <c r="L234" s="5"/>
      <c r="M234" s="5"/>
    </row>
    <row r="235" spans="3:13" x14ac:dyDescent="0.25">
      <c r="C235" s="5">
        <f>DATE(2019,3,7)</f>
        <v>43531</v>
      </c>
      <c r="D235" s="3">
        <v>66.260000000000005</v>
      </c>
      <c r="E235" s="3">
        <v>1.8053999999999999</v>
      </c>
      <c r="K235" s="5"/>
      <c r="L235" s="5"/>
      <c r="M235" s="5"/>
    </row>
    <row r="236" spans="3:13" x14ac:dyDescent="0.25">
      <c r="C236" s="5">
        <f>DATE(2019,3,6)</f>
        <v>43530</v>
      </c>
      <c r="D236" s="3">
        <v>65.97</v>
      </c>
      <c r="E236" s="3">
        <v>1.7889999999999999</v>
      </c>
      <c r="K236" s="5"/>
      <c r="L236" s="5"/>
      <c r="M236" s="5"/>
    </row>
    <row r="237" spans="3:13" x14ac:dyDescent="0.25">
      <c r="C237" s="5">
        <f>DATE(2019,3,5)</f>
        <v>43529</v>
      </c>
      <c r="D237" s="3">
        <v>65.92</v>
      </c>
      <c r="E237" s="3">
        <v>1.7674000000000001</v>
      </c>
      <c r="K237" s="5"/>
      <c r="L237" s="5"/>
      <c r="M237" s="5"/>
    </row>
    <row r="238" spans="3:13" x14ac:dyDescent="0.25">
      <c r="C238" s="5">
        <f>DATE(2019,3,4)</f>
        <v>43528</v>
      </c>
      <c r="D238" s="3">
        <v>65.739999999999995</v>
      </c>
      <c r="E238" s="3">
        <v>1.7490000000000001</v>
      </c>
      <c r="K238" s="5"/>
      <c r="L238" s="5"/>
      <c r="M238" s="5"/>
    </row>
    <row r="239" spans="3:13" x14ac:dyDescent="0.25">
      <c r="C239" s="5">
        <f>DATE(2019,3,1)</f>
        <v>43525</v>
      </c>
      <c r="D239" s="3">
        <v>65.11</v>
      </c>
      <c r="E239" s="3">
        <v>1.7302999999999999</v>
      </c>
      <c r="K239" s="5"/>
      <c r="L239" s="5"/>
      <c r="M239" s="5"/>
    </row>
    <row r="240" spans="3:13" x14ac:dyDescent="0.25">
      <c r="C240" s="5">
        <f>DATE(2019,2,28)</f>
        <v>43524</v>
      </c>
      <c r="D240" s="3">
        <v>66.31</v>
      </c>
      <c r="E240" s="3">
        <v>1.7523</v>
      </c>
      <c r="K240" s="5"/>
      <c r="L240" s="5"/>
      <c r="M240" s="5"/>
    </row>
    <row r="241" spans="3:13" x14ac:dyDescent="0.25">
      <c r="C241" s="5">
        <f>DATE(2019,2,27)</f>
        <v>43523</v>
      </c>
      <c r="D241" s="3">
        <v>66.58</v>
      </c>
      <c r="E241" s="3">
        <v>1.6339999999999999</v>
      </c>
      <c r="K241" s="5"/>
      <c r="L241" s="5"/>
      <c r="M241" s="5"/>
    </row>
    <row r="242" spans="3:13" x14ac:dyDescent="0.25">
      <c r="C242" s="5">
        <f>DATE(2019,2,26)</f>
        <v>43522</v>
      </c>
      <c r="D242" s="3">
        <v>65.36</v>
      </c>
      <c r="E242" s="3">
        <v>1.5863</v>
      </c>
      <c r="K242" s="5"/>
      <c r="L242" s="5"/>
      <c r="M242" s="5"/>
    </row>
    <row r="243" spans="3:13" x14ac:dyDescent="0.25">
      <c r="C243" s="5">
        <f>DATE(2019,2,25)</f>
        <v>43521</v>
      </c>
      <c r="D243" s="3">
        <v>64.91</v>
      </c>
      <c r="E243" s="3">
        <v>1.5451999999999999</v>
      </c>
      <c r="K243" s="5"/>
      <c r="L243" s="5"/>
      <c r="M243" s="5"/>
    </row>
    <row r="244" spans="3:13" x14ac:dyDescent="0.25">
      <c r="C244" s="5">
        <f>DATE(2019,2,22)</f>
        <v>43518</v>
      </c>
      <c r="D244" s="3">
        <v>67.25</v>
      </c>
      <c r="E244" s="3">
        <v>1.6112</v>
      </c>
      <c r="K244" s="5"/>
      <c r="L244" s="5"/>
      <c r="M244" s="5"/>
    </row>
    <row r="245" spans="3:13" x14ac:dyDescent="0.25">
      <c r="C245" s="5">
        <f>DATE(2019,2,21)</f>
        <v>43517</v>
      </c>
      <c r="D245" s="3">
        <v>67.19</v>
      </c>
      <c r="E245" s="3">
        <v>1.6144000000000001</v>
      </c>
      <c r="K245" s="5"/>
      <c r="L245" s="5"/>
      <c r="M245" s="5"/>
    </row>
    <row r="246" spans="3:13" x14ac:dyDescent="0.25">
      <c r="C246" s="5">
        <f>DATE(2019,2,20)</f>
        <v>43516</v>
      </c>
      <c r="D246" s="3">
        <v>67.13</v>
      </c>
      <c r="E246" s="3">
        <v>1.5981000000000001</v>
      </c>
      <c r="K246" s="5"/>
      <c r="L246" s="5"/>
      <c r="M246" s="5"/>
    </row>
    <row r="247" spans="3:13" x14ac:dyDescent="0.25">
      <c r="C247" s="5">
        <f>DATE(2019,2,19)</f>
        <v>43515</v>
      </c>
      <c r="D247" s="3">
        <v>66.47</v>
      </c>
      <c r="E247" s="3">
        <v>1.5638000000000001</v>
      </c>
      <c r="K247" s="5"/>
      <c r="L247" s="5"/>
      <c r="M247" s="5"/>
    </row>
    <row r="248" spans="3:13" x14ac:dyDescent="0.25">
      <c r="C248" s="5">
        <f>DATE(2019,2,18)</f>
        <v>43514</v>
      </c>
      <c r="D248" s="3">
        <v>66.5</v>
      </c>
      <c r="E248" s="3">
        <v>1.569</v>
      </c>
      <c r="K248" s="5"/>
      <c r="L248" s="5"/>
      <c r="M248" s="5"/>
    </row>
    <row r="249" spans="3:13" x14ac:dyDescent="0.25">
      <c r="C249" s="5">
        <f>DATE(2019,2,15)</f>
        <v>43511</v>
      </c>
      <c r="D249" s="3">
        <v>66.22</v>
      </c>
      <c r="E249" s="3">
        <v>1.5729</v>
      </c>
      <c r="K249" s="5"/>
      <c r="L249" s="5"/>
      <c r="M249" s="5"/>
    </row>
    <row r="250" spans="3:13" x14ac:dyDescent="0.25">
      <c r="C250" s="5">
        <f>DATE(2019,2,14)</f>
        <v>43510</v>
      </c>
      <c r="D250" s="3">
        <v>64.52</v>
      </c>
      <c r="E250" s="3">
        <v>1.5085</v>
      </c>
      <c r="K250" s="5"/>
      <c r="L250" s="5"/>
      <c r="M250" s="5"/>
    </row>
    <row r="251" spans="3:13" x14ac:dyDescent="0.25">
      <c r="C251" s="5">
        <f>DATE(2019,2,13)</f>
        <v>43509</v>
      </c>
      <c r="D251" s="3">
        <v>63.58</v>
      </c>
      <c r="E251" s="3">
        <v>1.4651000000000001</v>
      </c>
      <c r="K251" s="5"/>
      <c r="L251" s="5"/>
      <c r="M251" s="5"/>
    </row>
    <row r="252" spans="3:13" x14ac:dyDescent="0.25">
      <c r="C252" s="5">
        <f>DATE(2019,2,12)</f>
        <v>43508</v>
      </c>
      <c r="D252" s="3">
        <v>62.4</v>
      </c>
      <c r="E252" s="3">
        <v>1.4272</v>
      </c>
      <c r="K252" s="5"/>
      <c r="L252" s="5"/>
      <c r="M252" s="5"/>
    </row>
    <row r="253" spans="3:13" x14ac:dyDescent="0.25">
      <c r="C253" s="5">
        <f>DATE(2019,2,11)</f>
        <v>43507</v>
      </c>
      <c r="D253" s="3">
        <v>61.52</v>
      </c>
      <c r="E253" s="3">
        <v>1.4192</v>
      </c>
      <c r="K253" s="5"/>
      <c r="L253" s="5"/>
      <c r="M253" s="5"/>
    </row>
    <row r="254" spans="3:13" x14ac:dyDescent="0.25">
      <c r="C254" s="5">
        <f>DATE(2019,2,8)</f>
        <v>43504</v>
      </c>
      <c r="D254" s="3">
        <v>62.03</v>
      </c>
      <c r="E254" s="3">
        <v>1.4463999999999999</v>
      </c>
      <c r="K254" s="5"/>
      <c r="L254" s="5"/>
      <c r="M254" s="5"/>
    </row>
    <row r="255" spans="3:13" x14ac:dyDescent="0.25">
      <c r="C255" s="5">
        <f>DATE(2019,2,7)</f>
        <v>43503</v>
      </c>
      <c r="D255" s="3">
        <v>61.63</v>
      </c>
      <c r="E255" s="3">
        <v>1.4258</v>
      </c>
      <c r="K255" s="5"/>
      <c r="L255" s="5"/>
      <c r="M255" s="5"/>
    </row>
    <row r="256" spans="3:13" x14ac:dyDescent="0.25">
      <c r="C256" s="5">
        <f>DATE(2019,2,6)</f>
        <v>43502</v>
      </c>
      <c r="D256" s="3">
        <v>62.74</v>
      </c>
      <c r="E256" s="3">
        <v>1.4591000000000001</v>
      </c>
      <c r="K256" s="5"/>
      <c r="L256" s="5"/>
      <c r="M256" s="5"/>
    </row>
    <row r="257" spans="3:13" x14ac:dyDescent="0.25">
      <c r="C257" s="5">
        <f>DATE(2019,2,5)</f>
        <v>43501</v>
      </c>
      <c r="D257" s="3">
        <v>62.07</v>
      </c>
      <c r="E257" s="3">
        <v>1.4258999999999999</v>
      </c>
      <c r="K257" s="5"/>
      <c r="L257" s="5"/>
      <c r="M257" s="5"/>
    </row>
    <row r="258" spans="3:13" x14ac:dyDescent="0.25">
      <c r="C258" s="5">
        <f>DATE(2019,2,4)</f>
        <v>43500</v>
      </c>
      <c r="D258" s="3">
        <v>62.58</v>
      </c>
      <c r="E258" s="3">
        <v>1.4322999999999999</v>
      </c>
      <c r="K258" s="5"/>
      <c r="L258" s="5"/>
      <c r="M258" s="5"/>
    </row>
    <row r="259" spans="3:13" x14ac:dyDescent="0.25">
      <c r="C259" s="5">
        <f>DATE(2019,2,1)</f>
        <v>43497</v>
      </c>
      <c r="D259" s="3">
        <v>62.79</v>
      </c>
      <c r="E259" s="3">
        <v>1.4369000000000001</v>
      </c>
      <c r="K259" s="5"/>
      <c r="L259" s="5"/>
      <c r="M259" s="5"/>
    </row>
    <row r="260" spans="3:13" x14ac:dyDescent="0.25">
      <c r="C260" s="5">
        <f>DATE(2019,1,31)</f>
        <v>43496</v>
      </c>
      <c r="D260" s="3">
        <v>60.84</v>
      </c>
      <c r="E260" s="3">
        <v>1.3775999999999999</v>
      </c>
      <c r="K260" s="5"/>
      <c r="L260" s="5"/>
      <c r="M260" s="5"/>
    </row>
    <row r="261" spans="3:13" x14ac:dyDescent="0.25">
      <c r="C261" s="5">
        <f>DATE(2019,1,30)</f>
        <v>43495</v>
      </c>
      <c r="D261" s="3">
        <v>61.54</v>
      </c>
      <c r="E261" s="3">
        <v>1.3823000000000001</v>
      </c>
      <c r="K261" s="5"/>
      <c r="L261" s="5"/>
      <c r="M261" s="5"/>
    </row>
    <row r="262" spans="3:13" x14ac:dyDescent="0.25">
      <c r="C262" s="5">
        <f>DATE(2019,1,29)</f>
        <v>43494</v>
      </c>
      <c r="D262" s="3">
        <v>61.2</v>
      </c>
      <c r="E262" s="3">
        <v>1.3509</v>
      </c>
      <c r="K262" s="5"/>
      <c r="L262" s="5"/>
      <c r="M262" s="5"/>
    </row>
    <row r="263" spans="3:13" x14ac:dyDescent="0.25">
      <c r="C263" s="5">
        <f>DATE(2019,1,28)</f>
        <v>43493</v>
      </c>
      <c r="D263" s="3">
        <v>59.81</v>
      </c>
      <c r="E263" s="3">
        <v>1.3331</v>
      </c>
      <c r="K263" s="5"/>
      <c r="L263" s="5"/>
      <c r="M263" s="5"/>
    </row>
    <row r="264" spans="3:13" x14ac:dyDescent="0.25">
      <c r="C264" s="5">
        <f>DATE(2019,1,25)</f>
        <v>43490</v>
      </c>
      <c r="D264" s="3">
        <v>61.59</v>
      </c>
      <c r="E264" s="3">
        <v>1.3894</v>
      </c>
      <c r="K264" s="5"/>
      <c r="L264" s="5"/>
      <c r="M264" s="5"/>
    </row>
    <row r="265" spans="3:13" x14ac:dyDescent="0.25">
      <c r="C265" s="5">
        <f>DATE(2019,1,24)</f>
        <v>43489</v>
      </c>
      <c r="D265" s="3">
        <v>61.16</v>
      </c>
      <c r="E265" s="3">
        <v>1.3875999999999999</v>
      </c>
      <c r="K265" s="5"/>
      <c r="L265" s="5"/>
      <c r="M265" s="5"/>
    </row>
    <row r="266" spans="3:13" x14ac:dyDescent="0.25">
      <c r="C266" s="5"/>
      <c r="K266" s="5"/>
      <c r="L266" s="5"/>
      <c r="M266" s="5"/>
    </row>
    <row r="267" spans="3:13" x14ac:dyDescent="0.25">
      <c r="C267" s="5"/>
      <c r="K267" s="5"/>
      <c r="L267" s="5"/>
      <c r="M267" s="5"/>
    </row>
    <row r="268" spans="3:13" x14ac:dyDescent="0.25">
      <c r="C268" s="5"/>
      <c r="K268" s="5"/>
      <c r="L268" s="5"/>
      <c r="M268" s="5"/>
    </row>
    <row r="269" spans="3:13" x14ac:dyDescent="0.25">
      <c r="C269" s="5"/>
      <c r="K269" s="5"/>
      <c r="L269" s="5"/>
      <c r="M269" s="5"/>
    </row>
    <row r="270" spans="3:13" x14ac:dyDescent="0.25">
      <c r="C270" s="5"/>
      <c r="K270" s="5"/>
      <c r="L270" s="5"/>
      <c r="M270" s="5"/>
    </row>
    <row r="271" spans="3:13" x14ac:dyDescent="0.25">
      <c r="C271" s="5"/>
      <c r="K271" s="5"/>
      <c r="L271" s="5"/>
      <c r="M271" s="5"/>
    </row>
    <row r="272" spans="3:13" x14ac:dyDescent="0.25">
      <c r="C272" s="5"/>
      <c r="K272" s="5"/>
      <c r="L272" s="5"/>
      <c r="M272" s="5"/>
    </row>
    <row r="273" spans="3:13" x14ac:dyDescent="0.25">
      <c r="C273" s="5"/>
      <c r="K273" s="5"/>
      <c r="L273" s="5"/>
      <c r="M273" s="5"/>
    </row>
    <row r="274" spans="3:13" x14ac:dyDescent="0.25">
      <c r="C274" s="5"/>
      <c r="K274" s="5"/>
      <c r="L274" s="5"/>
      <c r="M274" s="5"/>
    </row>
    <row r="275" spans="3:13" x14ac:dyDescent="0.25">
      <c r="C275" s="5"/>
      <c r="K275" s="5"/>
      <c r="L275" s="5"/>
      <c r="M275" s="5"/>
    </row>
    <row r="276" spans="3:13" x14ac:dyDescent="0.25">
      <c r="C276" s="5"/>
      <c r="K276" s="5"/>
      <c r="L276" s="5"/>
      <c r="M276" s="5"/>
    </row>
    <row r="277" spans="3:13" x14ac:dyDescent="0.25">
      <c r="C277" s="5"/>
      <c r="K277" s="5"/>
      <c r="L277" s="5"/>
      <c r="M277" s="5"/>
    </row>
    <row r="278" spans="3:13" x14ac:dyDescent="0.25">
      <c r="C278" s="5"/>
      <c r="K278" s="5"/>
      <c r="L278" s="5"/>
      <c r="M278" s="5"/>
    </row>
    <row r="279" spans="3:13" x14ac:dyDescent="0.25">
      <c r="C279" s="5"/>
      <c r="K279" s="5"/>
      <c r="L279" s="5"/>
      <c r="M279" s="5"/>
    </row>
    <row r="280" spans="3:13" x14ac:dyDescent="0.25">
      <c r="C280" s="5"/>
      <c r="K280" s="5"/>
      <c r="L280" s="5"/>
      <c r="M280" s="5"/>
    </row>
    <row r="281" spans="3:13" x14ac:dyDescent="0.25">
      <c r="C281" s="5"/>
      <c r="K281" s="5"/>
      <c r="L281" s="5"/>
      <c r="M281" s="5"/>
    </row>
    <row r="282" spans="3:13" x14ac:dyDescent="0.25">
      <c r="C282" s="5"/>
      <c r="K282" s="5"/>
      <c r="L282" s="5"/>
      <c r="M282" s="5"/>
    </row>
    <row r="283" spans="3:13" x14ac:dyDescent="0.25">
      <c r="C283" s="5"/>
      <c r="K283" s="5"/>
      <c r="L283" s="5"/>
      <c r="M283" s="5"/>
    </row>
    <row r="284" spans="3:13" x14ac:dyDescent="0.25">
      <c r="C284" s="5"/>
      <c r="K284" s="5"/>
      <c r="L284" s="5"/>
      <c r="M284" s="5"/>
    </row>
    <row r="285" spans="3:13" x14ac:dyDescent="0.25">
      <c r="C285" s="5"/>
      <c r="K285" s="5"/>
      <c r="L285" s="5"/>
      <c r="M285" s="5"/>
    </row>
    <row r="286" spans="3:13" x14ac:dyDescent="0.25">
      <c r="C286" s="5"/>
      <c r="K286" s="5"/>
      <c r="L286" s="5"/>
      <c r="M286" s="5"/>
    </row>
    <row r="287" spans="3:13" x14ac:dyDescent="0.25">
      <c r="C287" s="5"/>
      <c r="K287" s="5"/>
      <c r="L287" s="5"/>
      <c r="M287" s="5"/>
    </row>
    <row r="288" spans="3:13" x14ac:dyDescent="0.25">
      <c r="C288" s="5"/>
      <c r="K288" s="5"/>
      <c r="L288" s="5"/>
      <c r="M288" s="5"/>
    </row>
    <row r="289" spans="3:13" x14ac:dyDescent="0.25">
      <c r="C289" s="5"/>
      <c r="K289" s="5"/>
      <c r="L289" s="5"/>
      <c r="M289" s="5"/>
    </row>
    <row r="290" spans="3:13" x14ac:dyDescent="0.25">
      <c r="C290" s="5"/>
      <c r="K290" s="5"/>
      <c r="L290" s="5"/>
      <c r="M290" s="5"/>
    </row>
    <row r="291" spans="3:13" x14ac:dyDescent="0.25">
      <c r="C291" s="5"/>
      <c r="K291" s="5"/>
      <c r="L291" s="5"/>
      <c r="M291" s="5"/>
    </row>
    <row r="292" spans="3:13" x14ac:dyDescent="0.25">
      <c r="C292" s="5"/>
      <c r="K292" s="5"/>
      <c r="L292" s="5"/>
      <c r="M292" s="5"/>
    </row>
    <row r="293" spans="3:13" x14ac:dyDescent="0.25">
      <c r="C293" s="5"/>
      <c r="K293" s="5"/>
      <c r="L293" s="5"/>
      <c r="M293" s="5"/>
    </row>
    <row r="294" spans="3:13" x14ac:dyDescent="0.25">
      <c r="C294" s="5"/>
      <c r="K294" s="5"/>
      <c r="L294" s="5"/>
      <c r="M294" s="5"/>
    </row>
    <row r="295" spans="3:13" x14ac:dyDescent="0.25">
      <c r="C295" s="5"/>
      <c r="K295" s="5"/>
      <c r="L295" s="5"/>
      <c r="M295" s="5"/>
    </row>
    <row r="296" spans="3:13" x14ac:dyDescent="0.25">
      <c r="C296" s="5"/>
      <c r="K296" s="5"/>
      <c r="L296" s="5"/>
      <c r="M296" s="5"/>
    </row>
    <row r="297" spans="3:13" x14ac:dyDescent="0.25">
      <c r="C297" s="5"/>
      <c r="K297" s="5"/>
      <c r="L297" s="5"/>
      <c r="M297" s="5"/>
    </row>
    <row r="298" spans="3:13" x14ac:dyDescent="0.25">
      <c r="C298" s="5"/>
      <c r="K298" s="5"/>
      <c r="L298" s="5"/>
      <c r="M298" s="5"/>
    </row>
    <row r="299" spans="3:13" x14ac:dyDescent="0.25">
      <c r="C299" s="5"/>
      <c r="K299" s="5"/>
      <c r="L299" s="5"/>
      <c r="M299" s="5"/>
    </row>
    <row r="300" spans="3:13" x14ac:dyDescent="0.25">
      <c r="C300" s="5"/>
      <c r="K300" s="5"/>
      <c r="L300" s="5"/>
      <c r="M300" s="5"/>
    </row>
    <row r="301" spans="3:13" x14ac:dyDescent="0.25">
      <c r="C301" s="5"/>
      <c r="K301" s="5"/>
      <c r="L301" s="5"/>
      <c r="M301" s="5"/>
    </row>
    <row r="302" spans="3:13" x14ac:dyDescent="0.25">
      <c r="C302" s="5"/>
      <c r="K302" s="5"/>
      <c r="L302" s="5"/>
      <c r="M302" s="5"/>
    </row>
    <row r="303" spans="3:13" x14ac:dyDescent="0.25">
      <c r="C303" s="5"/>
      <c r="K303" s="5"/>
      <c r="L303" s="5"/>
      <c r="M303" s="5"/>
    </row>
    <row r="304" spans="3:13" x14ac:dyDescent="0.25">
      <c r="C304" s="5"/>
      <c r="K304" s="5"/>
      <c r="L304" s="5"/>
      <c r="M304" s="5"/>
    </row>
    <row r="305" spans="3:13" x14ac:dyDescent="0.25">
      <c r="C305" s="5"/>
      <c r="K305" s="5"/>
      <c r="L305" s="5"/>
      <c r="M305" s="5"/>
    </row>
    <row r="306" spans="3:13" x14ac:dyDescent="0.25">
      <c r="C306" s="5"/>
      <c r="K306" s="5"/>
      <c r="L306" s="5"/>
      <c r="M306" s="5"/>
    </row>
    <row r="307" spans="3:13" x14ac:dyDescent="0.25">
      <c r="C307" s="5"/>
      <c r="K307" s="5"/>
      <c r="L307" s="5"/>
      <c r="M307" s="5"/>
    </row>
    <row r="308" spans="3:13" x14ac:dyDescent="0.25">
      <c r="C308" s="5"/>
      <c r="K308" s="5"/>
      <c r="L308" s="5"/>
      <c r="M308" s="5"/>
    </row>
    <row r="309" spans="3:13" x14ac:dyDescent="0.25">
      <c r="C309" s="5"/>
      <c r="K309" s="5"/>
      <c r="L309" s="5"/>
      <c r="M309" s="5"/>
    </row>
    <row r="310" spans="3:13" x14ac:dyDescent="0.25">
      <c r="C310" s="5"/>
      <c r="K310" s="5"/>
      <c r="L310" s="5"/>
      <c r="M310" s="5"/>
    </row>
    <row r="311" spans="3:13" x14ac:dyDescent="0.25">
      <c r="C311" s="5"/>
      <c r="K311" s="5"/>
      <c r="L311" s="5"/>
      <c r="M311" s="5"/>
    </row>
    <row r="312" spans="3:13" x14ac:dyDescent="0.25">
      <c r="C312" s="5"/>
      <c r="K312" s="5"/>
      <c r="L312" s="5"/>
      <c r="M312" s="5"/>
    </row>
    <row r="313" spans="3:13" x14ac:dyDescent="0.25">
      <c r="C313" s="5"/>
      <c r="K313" s="5"/>
      <c r="L313" s="5"/>
      <c r="M313" s="5"/>
    </row>
    <row r="314" spans="3:13" x14ac:dyDescent="0.25">
      <c r="C314" s="5"/>
      <c r="K314" s="5"/>
      <c r="L314" s="5"/>
      <c r="M314" s="5"/>
    </row>
    <row r="315" spans="3:13" x14ac:dyDescent="0.25">
      <c r="C315" s="5"/>
      <c r="K315" s="5"/>
      <c r="L315" s="5"/>
      <c r="M315" s="5"/>
    </row>
    <row r="316" spans="3:13" x14ac:dyDescent="0.25">
      <c r="C316" s="5"/>
      <c r="K316" s="5"/>
      <c r="L316" s="5"/>
      <c r="M316" s="5"/>
    </row>
    <row r="317" spans="3:13" x14ac:dyDescent="0.25">
      <c r="C317" s="5"/>
      <c r="K317" s="5"/>
      <c r="L317" s="5"/>
      <c r="M317" s="5"/>
    </row>
    <row r="318" spans="3:13" x14ac:dyDescent="0.25">
      <c r="C318" s="5"/>
      <c r="K318" s="5"/>
      <c r="L318" s="5"/>
      <c r="M318" s="5"/>
    </row>
    <row r="319" spans="3:13" x14ac:dyDescent="0.25">
      <c r="C319" s="5"/>
      <c r="K319" s="5"/>
      <c r="L319" s="5"/>
      <c r="M319" s="5"/>
    </row>
    <row r="320" spans="3:13" x14ac:dyDescent="0.25">
      <c r="C320" s="5"/>
      <c r="K320" s="5"/>
      <c r="L320" s="5"/>
      <c r="M320" s="5"/>
    </row>
    <row r="321" spans="3:13" x14ac:dyDescent="0.25">
      <c r="C321" s="5"/>
      <c r="K321" s="5"/>
      <c r="L321" s="5"/>
      <c r="M321" s="5"/>
    </row>
    <row r="322" spans="3:13" x14ac:dyDescent="0.25">
      <c r="C322" s="5"/>
      <c r="K322" s="5"/>
      <c r="L322" s="5"/>
      <c r="M322" s="5"/>
    </row>
    <row r="323" spans="3:13" x14ac:dyDescent="0.25">
      <c r="C323" s="5"/>
      <c r="K323" s="5"/>
      <c r="L323" s="5"/>
      <c r="M323" s="5"/>
    </row>
    <row r="324" spans="3:13" x14ac:dyDescent="0.25">
      <c r="C324" s="5"/>
      <c r="K324" s="5"/>
      <c r="L324" s="5"/>
      <c r="M324" s="5"/>
    </row>
    <row r="325" spans="3:13" x14ac:dyDescent="0.25">
      <c r="C325" s="5"/>
      <c r="K325" s="5"/>
      <c r="L325" s="5"/>
      <c r="M325" s="5"/>
    </row>
    <row r="326" spans="3:13" x14ac:dyDescent="0.25">
      <c r="C326" s="5"/>
      <c r="K326" s="5"/>
      <c r="L326" s="5"/>
      <c r="M326" s="5"/>
    </row>
    <row r="327" spans="3:13" x14ac:dyDescent="0.25">
      <c r="C327" s="5"/>
      <c r="K327" s="5"/>
      <c r="L327" s="5"/>
      <c r="M327" s="5"/>
    </row>
    <row r="328" spans="3:13" x14ac:dyDescent="0.25">
      <c r="C328" s="5"/>
      <c r="K328" s="5"/>
      <c r="L328" s="5"/>
      <c r="M328" s="5"/>
    </row>
    <row r="329" spans="3:13" x14ac:dyDescent="0.25">
      <c r="C329" s="5"/>
      <c r="K329" s="5"/>
      <c r="L329" s="5"/>
      <c r="M329" s="5"/>
    </row>
    <row r="330" spans="3:13" x14ac:dyDescent="0.25">
      <c r="C330" s="5"/>
      <c r="K330" s="5"/>
      <c r="L330" s="5"/>
      <c r="M330" s="5"/>
    </row>
    <row r="331" spans="3:13" x14ac:dyDescent="0.25">
      <c r="C331" s="5"/>
      <c r="K331" s="5"/>
      <c r="L331" s="5"/>
      <c r="M331" s="5"/>
    </row>
    <row r="332" spans="3:13" x14ac:dyDescent="0.25">
      <c r="C332" s="5"/>
      <c r="K332" s="5"/>
      <c r="L332" s="5"/>
      <c r="M332" s="5"/>
    </row>
    <row r="333" spans="3:13" x14ac:dyDescent="0.25">
      <c r="C333" s="5"/>
      <c r="K333" s="5"/>
      <c r="L333" s="5"/>
      <c r="M333" s="5"/>
    </row>
    <row r="334" spans="3:13" x14ac:dyDescent="0.25">
      <c r="C334" s="5"/>
      <c r="K334" s="5"/>
      <c r="L334" s="5"/>
      <c r="M334" s="5"/>
    </row>
    <row r="335" spans="3:13" x14ac:dyDescent="0.25">
      <c r="C335" s="5"/>
      <c r="K335" s="5"/>
      <c r="L335" s="5"/>
      <c r="M335" s="5"/>
    </row>
    <row r="336" spans="3:13" x14ac:dyDescent="0.25">
      <c r="C336" s="5"/>
      <c r="K336" s="5"/>
      <c r="L336" s="5"/>
      <c r="M336" s="5"/>
    </row>
    <row r="337" spans="3:13" x14ac:dyDescent="0.25">
      <c r="C337" s="5"/>
      <c r="K337" s="5"/>
      <c r="L337" s="5"/>
      <c r="M337" s="5"/>
    </row>
    <row r="338" spans="3:13" x14ac:dyDescent="0.25">
      <c r="C338" s="5"/>
      <c r="K338" s="5"/>
      <c r="L338" s="5"/>
      <c r="M338" s="5"/>
    </row>
    <row r="339" spans="3:13" x14ac:dyDescent="0.25">
      <c r="C339" s="5"/>
      <c r="K339" s="5"/>
      <c r="L339" s="5"/>
      <c r="M339" s="5"/>
    </row>
    <row r="340" spans="3:13" x14ac:dyDescent="0.25">
      <c r="C340" s="5"/>
      <c r="K340" s="5"/>
      <c r="L340" s="5"/>
      <c r="M340" s="5"/>
    </row>
    <row r="341" spans="3:13" x14ac:dyDescent="0.25">
      <c r="C341" s="5"/>
      <c r="K341" s="5"/>
      <c r="L341" s="5"/>
      <c r="M341" s="5"/>
    </row>
    <row r="342" spans="3:13" x14ac:dyDescent="0.25">
      <c r="C342" s="5"/>
      <c r="K342" s="5"/>
      <c r="L342" s="5"/>
      <c r="M342" s="5"/>
    </row>
    <row r="343" spans="3:13" x14ac:dyDescent="0.25">
      <c r="C343" s="5"/>
      <c r="K343" s="5"/>
      <c r="L343" s="5"/>
      <c r="M343" s="5"/>
    </row>
    <row r="344" spans="3:13" x14ac:dyDescent="0.25">
      <c r="C344" s="5"/>
      <c r="K344" s="5"/>
      <c r="L344" s="5"/>
      <c r="M344" s="5"/>
    </row>
    <row r="345" spans="3:13" x14ac:dyDescent="0.25">
      <c r="C345" s="5"/>
      <c r="K345" s="5"/>
      <c r="L345" s="5"/>
      <c r="M345" s="5"/>
    </row>
    <row r="346" spans="3:13" x14ac:dyDescent="0.25">
      <c r="C346" s="5"/>
      <c r="K346" s="5"/>
      <c r="L346" s="5"/>
      <c r="M346" s="5"/>
    </row>
    <row r="347" spans="3:13" x14ac:dyDescent="0.25">
      <c r="C347" s="5"/>
      <c r="K347" s="5"/>
      <c r="L347" s="5"/>
      <c r="M347" s="5"/>
    </row>
    <row r="348" spans="3:13" x14ac:dyDescent="0.25">
      <c r="C348" s="5"/>
      <c r="K348" s="5"/>
      <c r="L348" s="5"/>
      <c r="M348" s="5"/>
    </row>
    <row r="349" spans="3:13" x14ac:dyDescent="0.25">
      <c r="C349" s="5"/>
      <c r="K349" s="5"/>
      <c r="L349" s="5"/>
      <c r="M349" s="5"/>
    </row>
    <row r="350" spans="3:13" x14ac:dyDescent="0.25">
      <c r="C350" s="5"/>
      <c r="K350" s="5"/>
      <c r="L350" s="5"/>
      <c r="M350" s="5"/>
    </row>
    <row r="351" spans="3:13" x14ac:dyDescent="0.25">
      <c r="C351" s="5"/>
      <c r="K351" s="5"/>
      <c r="L351" s="5"/>
      <c r="M351" s="5"/>
    </row>
    <row r="352" spans="3:13" x14ac:dyDescent="0.25">
      <c r="C352" s="5"/>
      <c r="K352" s="5"/>
      <c r="L352" s="5"/>
      <c r="M352" s="5"/>
    </row>
    <row r="353" spans="3:13" x14ac:dyDescent="0.25">
      <c r="C353" s="5"/>
      <c r="K353" s="5"/>
      <c r="L353" s="5"/>
      <c r="M353" s="5"/>
    </row>
    <row r="354" spans="3:13" x14ac:dyDescent="0.25">
      <c r="C354" s="5"/>
      <c r="K354" s="5"/>
      <c r="L354" s="5"/>
      <c r="M354" s="5"/>
    </row>
    <row r="355" spans="3:13" x14ac:dyDescent="0.25">
      <c r="C355" s="5"/>
      <c r="K355" s="5"/>
      <c r="L355" s="5"/>
      <c r="M355" s="5"/>
    </row>
    <row r="356" spans="3:13" x14ac:dyDescent="0.25">
      <c r="C356" s="5"/>
      <c r="K356" s="5"/>
      <c r="L356" s="5"/>
      <c r="M356" s="5"/>
    </row>
    <row r="357" spans="3:13" x14ac:dyDescent="0.25">
      <c r="C357" s="5"/>
      <c r="K357" s="5"/>
      <c r="L357" s="5"/>
      <c r="M357" s="5"/>
    </row>
    <row r="358" spans="3:13" x14ac:dyDescent="0.25">
      <c r="C358" s="5"/>
      <c r="K358" s="5"/>
      <c r="L358" s="5"/>
      <c r="M358" s="5"/>
    </row>
    <row r="359" spans="3:13" x14ac:dyDescent="0.25">
      <c r="C359" s="5"/>
      <c r="K359" s="5"/>
      <c r="L359" s="5"/>
      <c r="M359" s="5"/>
    </row>
    <row r="360" spans="3:13" x14ac:dyDescent="0.25">
      <c r="C360" s="5"/>
      <c r="K360" s="5"/>
      <c r="L360" s="5"/>
      <c r="M360" s="5"/>
    </row>
    <row r="361" spans="3:13" x14ac:dyDescent="0.25">
      <c r="C361" s="5"/>
      <c r="K361" s="5"/>
      <c r="L361" s="5"/>
      <c r="M361" s="5"/>
    </row>
    <row r="362" spans="3:13" x14ac:dyDescent="0.25">
      <c r="C362" s="5"/>
      <c r="K362" s="5"/>
      <c r="L362" s="5"/>
      <c r="M362" s="5"/>
    </row>
    <row r="363" spans="3:13" x14ac:dyDescent="0.25">
      <c r="C363" s="5"/>
      <c r="K363" s="5"/>
      <c r="L363" s="5"/>
      <c r="M363" s="5"/>
    </row>
    <row r="364" spans="3:13" x14ac:dyDescent="0.25">
      <c r="C364" s="5"/>
      <c r="K364" s="5"/>
      <c r="L364" s="5"/>
      <c r="M364" s="5"/>
    </row>
    <row r="365" spans="3:13" x14ac:dyDescent="0.25">
      <c r="C365" s="5"/>
      <c r="K365" s="5"/>
      <c r="L365" s="5"/>
      <c r="M365" s="5"/>
    </row>
    <row r="366" spans="3:13" x14ac:dyDescent="0.25">
      <c r="C366" s="5"/>
      <c r="K366" s="5"/>
      <c r="L366" s="5"/>
      <c r="M366" s="5"/>
    </row>
    <row r="367" spans="3:13" x14ac:dyDescent="0.25">
      <c r="C367" s="5"/>
      <c r="K367" s="5"/>
      <c r="L367" s="5"/>
      <c r="M367" s="5"/>
    </row>
    <row r="368" spans="3:13" x14ac:dyDescent="0.25">
      <c r="C368" s="5"/>
      <c r="K368" s="5"/>
      <c r="L368" s="5"/>
      <c r="M368" s="5"/>
    </row>
    <row r="369" spans="3:13" x14ac:dyDescent="0.25">
      <c r="C369" s="5"/>
      <c r="K369" s="5"/>
      <c r="L369" s="5"/>
      <c r="M369" s="5"/>
    </row>
    <row r="370" spans="3:13" x14ac:dyDescent="0.25">
      <c r="C370" s="5"/>
      <c r="K370" s="5"/>
      <c r="L370" s="5"/>
      <c r="M370" s="5"/>
    </row>
    <row r="371" spans="3:13" x14ac:dyDescent="0.25">
      <c r="C371" s="5"/>
      <c r="K371" s="5"/>
      <c r="L371" s="5"/>
      <c r="M371" s="5"/>
    </row>
    <row r="372" spans="3:13" x14ac:dyDescent="0.25">
      <c r="C372" s="5"/>
      <c r="K372" s="5"/>
      <c r="L372" s="5"/>
      <c r="M372" s="5"/>
    </row>
    <row r="373" spans="3:13" x14ac:dyDescent="0.25">
      <c r="C373" s="5"/>
      <c r="K373" s="5"/>
      <c r="L373" s="5"/>
      <c r="M373" s="5"/>
    </row>
    <row r="374" spans="3:13" x14ac:dyDescent="0.25">
      <c r="C374" s="5"/>
      <c r="K374" s="5"/>
      <c r="L374" s="5"/>
      <c r="M374" s="5"/>
    </row>
    <row r="375" spans="3:13" x14ac:dyDescent="0.25">
      <c r="C375" s="5"/>
      <c r="K375" s="5"/>
      <c r="L375" s="5"/>
      <c r="M375" s="5"/>
    </row>
    <row r="376" spans="3:13" x14ac:dyDescent="0.25">
      <c r="C376" s="5"/>
      <c r="K376" s="5"/>
      <c r="L376" s="5"/>
    </row>
    <row r="377" spans="3:13" x14ac:dyDescent="0.25">
      <c r="C377" s="5"/>
    </row>
    <row r="378" spans="3:13" x14ac:dyDescent="0.25">
      <c r="C378" s="5"/>
    </row>
    <row r="379" spans="3:13" x14ac:dyDescent="0.25">
      <c r="C379" s="5"/>
    </row>
    <row r="380" spans="3:13" x14ac:dyDescent="0.25">
      <c r="C380" s="5"/>
    </row>
    <row r="381" spans="3:13" x14ac:dyDescent="0.25">
      <c r="C381" s="5"/>
    </row>
    <row r="382" spans="3:13" x14ac:dyDescent="0.25">
      <c r="C382" s="5"/>
    </row>
    <row r="383" spans="3:13" x14ac:dyDescent="0.25">
      <c r="C383" s="5"/>
    </row>
    <row r="384" spans="3:13" x14ac:dyDescent="0.25">
      <c r="C384" s="5"/>
    </row>
    <row r="385" spans="3:3" x14ac:dyDescent="0.25">
      <c r="C385" s="5"/>
    </row>
    <row r="386" spans="3:3" x14ac:dyDescent="0.25">
      <c r="C386" s="5"/>
    </row>
    <row r="387" spans="3:3" x14ac:dyDescent="0.25">
      <c r="C387" s="5"/>
    </row>
    <row r="388" spans="3:3" x14ac:dyDescent="0.25">
      <c r="C388" s="5"/>
    </row>
    <row r="389" spans="3:3" x14ac:dyDescent="0.25">
      <c r="C389" s="5"/>
    </row>
    <row r="390" spans="3:3" x14ac:dyDescent="0.25">
      <c r="C390" s="5"/>
    </row>
    <row r="391" spans="3:3" x14ac:dyDescent="0.25">
      <c r="C391" s="5"/>
    </row>
    <row r="392" spans="3:3" x14ac:dyDescent="0.25">
      <c r="C392" s="5"/>
    </row>
    <row r="393" spans="3:3" x14ac:dyDescent="0.25">
      <c r="C393" s="5"/>
    </row>
    <row r="394" spans="3:3" x14ac:dyDescent="0.25">
      <c r="C394" s="5"/>
    </row>
    <row r="395" spans="3:3" x14ac:dyDescent="0.25">
      <c r="C395" s="5"/>
    </row>
    <row r="396" spans="3:3" x14ac:dyDescent="0.25">
      <c r="C396" s="5"/>
    </row>
    <row r="397" spans="3:3" x14ac:dyDescent="0.25">
      <c r="C397" s="5"/>
    </row>
    <row r="398" spans="3:3" x14ac:dyDescent="0.25">
      <c r="C398" s="5"/>
    </row>
    <row r="399" spans="3:3" x14ac:dyDescent="0.25">
      <c r="C399" s="5"/>
    </row>
    <row r="400" spans="3:3" x14ac:dyDescent="0.25">
      <c r="C400" s="5"/>
    </row>
    <row r="401" spans="3:3" x14ac:dyDescent="0.25">
      <c r="C401" s="5"/>
    </row>
    <row r="402" spans="3:3" x14ac:dyDescent="0.25">
      <c r="C402" s="5"/>
    </row>
    <row r="403" spans="3:3" x14ac:dyDescent="0.25">
      <c r="C403" s="5"/>
    </row>
    <row r="404" spans="3:3" x14ac:dyDescent="0.25">
      <c r="C404" s="5"/>
    </row>
    <row r="405" spans="3:3" x14ac:dyDescent="0.25">
      <c r="C405" s="5"/>
    </row>
    <row r="406" spans="3:3" x14ac:dyDescent="0.25">
      <c r="C406" s="5"/>
    </row>
    <row r="407" spans="3:3" x14ac:dyDescent="0.25">
      <c r="C407" s="5"/>
    </row>
    <row r="408" spans="3:3" x14ac:dyDescent="0.25">
      <c r="C408" s="5"/>
    </row>
    <row r="409" spans="3:3" x14ac:dyDescent="0.25">
      <c r="C409" s="5"/>
    </row>
    <row r="410" spans="3:3" x14ac:dyDescent="0.25">
      <c r="C410" s="5"/>
    </row>
    <row r="411" spans="3:3" x14ac:dyDescent="0.25">
      <c r="C411" s="5"/>
    </row>
    <row r="412" spans="3:3" x14ac:dyDescent="0.25">
      <c r="C412" s="5"/>
    </row>
    <row r="413" spans="3:3" x14ac:dyDescent="0.25">
      <c r="C413" s="5"/>
    </row>
    <row r="414" spans="3:3" x14ac:dyDescent="0.25">
      <c r="C414" s="5"/>
    </row>
    <row r="415" spans="3:3" x14ac:dyDescent="0.25">
      <c r="C415" s="5"/>
    </row>
    <row r="416" spans="3:3" x14ac:dyDescent="0.25">
      <c r="C416" s="5"/>
    </row>
    <row r="417" spans="3:3" x14ac:dyDescent="0.25">
      <c r="C417" s="5"/>
    </row>
    <row r="418" spans="3:3" x14ac:dyDescent="0.25">
      <c r="C418" s="5"/>
    </row>
    <row r="419" spans="3:3" x14ac:dyDescent="0.25">
      <c r="C419" s="5"/>
    </row>
    <row r="420" spans="3:3" x14ac:dyDescent="0.25">
      <c r="C420" s="5"/>
    </row>
    <row r="421" spans="3:3" x14ac:dyDescent="0.25">
      <c r="C421" s="5"/>
    </row>
    <row r="422" spans="3:3" x14ac:dyDescent="0.25">
      <c r="C422" s="5"/>
    </row>
    <row r="423" spans="3:3" x14ac:dyDescent="0.25">
      <c r="C423" s="5"/>
    </row>
    <row r="424" spans="3:3" x14ac:dyDescent="0.25">
      <c r="C424" s="5"/>
    </row>
    <row r="425" spans="3:3" x14ac:dyDescent="0.25">
      <c r="C425" s="5"/>
    </row>
    <row r="426" spans="3:3" x14ac:dyDescent="0.25">
      <c r="C426" s="5"/>
    </row>
    <row r="427" spans="3:3" x14ac:dyDescent="0.25">
      <c r="C427" s="5"/>
    </row>
    <row r="428" spans="3:3" x14ac:dyDescent="0.25">
      <c r="C428" s="5"/>
    </row>
    <row r="429" spans="3:3" x14ac:dyDescent="0.25">
      <c r="C429" s="5"/>
    </row>
    <row r="430" spans="3:3" x14ac:dyDescent="0.25">
      <c r="C430" s="5"/>
    </row>
    <row r="431" spans="3:3" x14ac:dyDescent="0.25">
      <c r="C431" s="5"/>
    </row>
    <row r="432" spans="3:3" x14ac:dyDescent="0.25">
      <c r="C432" s="5"/>
    </row>
    <row r="433" spans="3:3" x14ac:dyDescent="0.25">
      <c r="C433" s="5"/>
    </row>
    <row r="434" spans="3:3" x14ac:dyDescent="0.25">
      <c r="C434" s="5"/>
    </row>
    <row r="435" spans="3:3" x14ac:dyDescent="0.25">
      <c r="C435" s="5"/>
    </row>
    <row r="436" spans="3:3" x14ac:dyDescent="0.25">
      <c r="C436" s="5"/>
    </row>
    <row r="437" spans="3:3" x14ac:dyDescent="0.25">
      <c r="C437" s="5"/>
    </row>
    <row r="438" spans="3:3" x14ac:dyDescent="0.25">
      <c r="C438" s="5"/>
    </row>
    <row r="439" spans="3:3" x14ac:dyDescent="0.25">
      <c r="C439" s="5"/>
    </row>
    <row r="440" spans="3:3" x14ac:dyDescent="0.25">
      <c r="C440" s="5"/>
    </row>
    <row r="441" spans="3:3" x14ac:dyDescent="0.25">
      <c r="C441" s="5"/>
    </row>
    <row r="442" spans="3:3" x14ac:dyDescent="0.25">
      <c r="C442" s="5"/>
    </row>
    <row r="443" spans="3:3" x14ac:dyDescent="0.25">
      <c r="C443" s="5"/>
    </row>
    <row r="444" spans="3:3" x14ac:dyDescent="0.25">
      <c r="C444" s="5"/>
    </row>
    <row r="445" spans="3:3" x14ac:dyDescent="0.25">
      <c r="C445" s="5"/>
    </row>
    <row r="446" spans="3:3" x14ac:dyDescent="0.25">
      <c r="C446" s="5"/>
    </row>
    <row r="447" spans="3:3" x14ac:dyDescent="0.25">
      <c r="C447" s="5"/>
    </row>
    <row r="448" spans="3:3" x14ac:dyDescent="0.25">
      <c r="C448" s="5"/>
    </row>
    <row r="449" spans="3:3" x14ac:dyDescent="0.25">
      <c r="C449" s="5"/>
    </row>
    <row r="450" spans="3:3" x14ac:dyDescent="0.25">
      <c r="C450" s="5"/>
    </row>
    <row r="451" spans="3:3" x14ac:dyDescent="0.25">
      <c r="C451" s="5"/>
    </row>
    <row r="452" spans="3:3" x14ac:dyDescent="0.25">
      <c r="C452" s="5"/>
    </row>
    <row r="453" spans="3:3" x14ac:dyDescent="0.25">
      <c r="C453" s="5"/>
    </row>
    <row r="454" spans="3:3" x14ac:dyDescent="0.25">
      <c r="C454" s="5"/>
    </row>
    <row r="455" spans="3:3" x14ac:dyDescent="0.25">
      <c r="C455" s="5"/>
    </row>
    <row r="456" spans="3:3" x14ac:dyDescent="0.25">
      <c r="C456" s="5"/>
    </row>
    <row r="457" spans="3:3" x14ac:dyDescent="0.25">
      <c r="C457" s="5"/>
    </row>
    <row r="458" spans="3:3" x14ac:dyDescent="0.25">
      <c r="C458" s="5"/>
    </row>
    <row r="459" spans="3:3" x14ac:dyDescent="0.25">
      <c r="C459" s="5"/>
    </row>
    <row r="460" spans="3:3" x14ac:dyDescent="0.25">
      <c r="C460" s="5"/>
    </row>
    <row r="461" spans="3:3" x14ac:dyDescent="0.25">
      <c r="C461" s="5"/>
    </row>
    <row r="462" spans="3:3" x14ac:dyDescent="0.25">
      <c r="C462" s="5"/>
    </row>
    <row r="463" spans="3:3" x14ac:dyDescent="0.25">
      <c r="C463" s="5"/>
    </row>
    <row r="464" spans="3:3" x14ac:dyDescent="0.25">
      <c r="C464" s="5"/>
    </row>
    <row r="465" spans="3:3" x14ac:dyDescent="0.25">
      <c r="C465" s="5"/>
    </row>
    <row r="466" spans="3:3" x14ac:dyDescent="0.25">
      <c r="C466" s="5"/>
    </row>
    <row r="467" spans="3:3" x14ac:dyDescent="0.25">
      <c r="C467" s="5"/>
    </row>
    <row r="468" spans="3:3" x14ac:dyDescent="0.25">
      <c r="C468" s="5"/>
    </row>
    <row r="469" spans="3:3" x14ac:dyDescent="0.25">
      <c r="C469" s="5"/>
    </row>
    <row r="470" spans="3:3" x14ac:dyDescent="0.25">
      <c r="C470" s="5"/>
    </row>
    <row r="471" spans="3:3" x14ac:dyDescent="0.25">
      <c r="C471" s="5"/>
    </row>
    <row r="472" spans="3:3" x14ac:dyDescent="0.25">
      <c r="C472" s="5"/>
    </row>
    <row r="473" spans="3:3" x14ac:dyDescent="0.25">
      <c r="C473" s="5"/>
    </row>
    <row r="474" spans="3:3" x14ac:dyDescent="0.25">
      <c r="C474" s="5"/>
    </row>
    <row r="475" spans="3:3" x14ac:dyDescent="0.25">
      <c r="C475" s="5"/>
    </row>
    <row r="476" spans="3:3" x14ac:dyDescent="0.25">
      <c r="C476" s="5"/>
    </row>
    <row r="477" spans="3:3" x14ac:dyDescent="0.25">
      <c r="C477" s="5"/>
    </row>
    <row r="478" spans="3:3" x14ac:dyDescent="0.25">
      <c r="C478" s="5"/>
    </row>
    <row r="479" spans="3:3" x14ac:dyDescent="0.25">
      <c r="C479" s="5"/>
    </row>
    <row r="480" spans="3:3" x14ac:dyDescent="0.25">
      <c r="C480" s="5"/>
    </row>
    <row r="481" spans="3:3" x14ac:dyDescent="0.25">
      <c r="C481" s="5"/>
    </row>
    <row r="482" spans="3:3" x14ac:dyDescent="0.25">
      <c r="C482" s="5"/>
    </row>
    <row r="483" spans="3:3" x14ac:dyDescent="0.25">
      <c r="C483" s="5"/>
    </row>
    <row r="484" spans="3:3" x14ac:dyDescent="0.25">
      <c r="C484" s="5"/>
    </row>
    <row r="485" spans="3:3" x14ac:dyDescent="0.25">
      <c r="C485" s="5"/>
    </row>
    <row r="486" spans="3:3" x14ac:dyDescent="0.25">
      <c r="C486" s="5"/>
    </row>
    <row r="487" spans="3:3" x14ac:dyDescent="0.25">
      <c r="C487" s="5"/>
    </row>
    <row r="488" spans="3:3" x14ac:dyDescent="0.25">
      <c r="C488" s="5"/>
    </row>
    <row r="489" spans="3:3" x14ac:dyDescent="0.25">
      <c r="C489" s="5"/>
    </row>
    <row r="490" spans="3:3" x14ac:dyDescent="0.25">
      <c r="C490" s="5"/>
    </row>
    <row r="491" spans="3:3" x14ac:dyDescent="0.25">
      <c r="C491" s="5"/>
    </row>
    <row r="492" spans="3:3" x14ac:dyDescent="0.25">
      <c r="C492" s="5"/>
    </row>
    <row r="493" spans="3:3" x14ac:dyDescent="0.25">
      <c r="C493" s="5"/>
    </row>
    <row r="494" spans="3:3" x14ac:dyDescent="0.25">
      <c r="C494" s="5"/>
    </row>
    <row r="495" spans="3:3" x14ac:dyDescent="0.25">
      <c r="C495" s="5"/>
    </row>
    <row r="496" spans="3:3" x14ac:dyDescent="0.25">
      <c r="C496" s="5"/>
    </row>
    <row r="497" spans="3:3" x14ac:dyDescent="0.25">
      <c r="C497" s="5"/>
    </row>
    <row r="498" spans="3:3" x14ac:dyDescent="0.25">
      <c r="C498" s="5"/>
    </row>
    <row r="499" spans="3:3" x14ac:dyDescent="0.25">
      <c r="C499" s="5"/>
    </row>
    <row r="500" spans="3:3" x14ac:dyDescent="0.25">
      <c r="C500" s="5"/>
    </row>
    <row r="501" spans="3:3" x14ac:dyDescent="0.25">
      <c r="C501" s="5"/>
    </row>
    <row r="502" spans="3:3" x14ac:dyDescent="0.25">
      <c r="C502" s="5"/>
    </row>
    <row r="503" spans="3:3" x14ac:dyDescent="0.25">
      <c r="C503" s="5"/>
    </row>
    <row r="504" spans="3:3" x14ac:dyDescent="0.25">
      <c r="C504" s="5"/>
    </row>
    <row r="505" spans="3:3" x14ac:dyDescent="0.25">
      <c r="C505" s="5"/>
    </row>
    <row r="506" spans="3:3" x14ac:dyDescent="0.25">
      <c r="C506" s="5"/>
    </row>
    <row r="507" spans="3:3" x14ac:dyDescent="0.25">
      <c r="C507" s="5"/>
    </row>
    <row r="508" spans="3:3" x14ac:dyDescent="0.25">
      <c r="C508" s="5"/>
    </row>
    <row r="509" spans="3:3" x14ac:dyDescent="0.25">
      <c r="C509" s="5"/>
    </row>
    <row r="510" spans="3:3" x14ac:dyDescent="0.25">
      <c r="C510" s="5"/>
    </row>
    <row r="511" spans="3:3" x14ac:dyDescent="0.25">
      <c r="C511" s="5"/>
    </row>
    <row r="512" spans="3:3" x14ac:dyDescent="0.25">
      <c r="C512" s="5"/>
    </row>
    <row r="513" spans="3:3" x14ac:dyDescent="0.25">
      <c r="C513" s="5"/>
    </row>
    <row r="514" spans="3:3" x14ac:dyDescent="0.25">
      <c r="C514" s="5"/>
    </row>
    <row r="515" spans="3:3" x14ac:dyDescent="0.25">
      <c r="C515" s="5"/>
    </row>
    <row r="516" spans="3:3" x14ac:dyDescent="0.25">
      <c r="C516" s="5"/>
    </row>
    <row r="517" spans="3:3" x14ac:dyDescent="0.25">
      <c r="C517" s="5"/>
    </row>
    <row r="518" spans="3:3" x14ac:dyDescent="0.25">
      <c r="C518" s="5"/>
    </row>
    <row r="519" spans="3:3" x14ac:dyDescent="0.25">
      <c r="C519" s="5"/>
    </row>
    <row r="520" spans="3:3" x14ac:dyDescent="0.25">
      <c r="C520" s="5"/>
    </row>
    <row r="521" spans="3:3" x14ac:dyDescent="0.25">
      <c r="C521" s="5"/>
    </row>
    <row r="522" spans="3:3" x14ac:dyDescent="0.25">
      <c r="C522" s="5"/>
    </row>
    <row r="523" spans="3:3" x14ac:dyDescent="0.25">
      <c r="C523" s="5"/>
    </row>
    <row r="524" spans="3:3" x14ac:dyDescent="0.25">
      <c r="C524" s="5"/>
    </row>
    <row r="525" spans="3:3" x14ac:dyDescent="0.25">
      <c r="C525" s="5"/>
    </row>
    <row r="526" spans="3:3" x14ac:dyDescent="0.25">
      <c r="C526" s="5"/>
    </row>
    <row r="527" spans="3:3" x14ac:dyDescent="0.25">
      <c r="C527" s="5"/>
    </row>
    <row r="528" spans="3:3" x14ac:dyDescent="0.25">
      <c r="C528" s="5"/>
    </row>
    <row r="529" spans="3:3" x14ac:dyDescent="0.25">
      <c r="C529" s="5"/>
    </row>
    <row r="530" spans="3:3" x14ac:dyDescent="0.25">
      <c r="C530" s="5"/>
    </row>
    <row r="531" spans="3:3" x14ac:dyDescent="0.25">
      <c r="C531" s="5"/>
    </row>
    <row r="532" spans="3:3" x14ac:dyDescent="0.25">
      <c r="C532" s="5"/>
    </row>
    <row r="533" spans="3:3" x14ac:dyDescent="0.25">
      <c r="C533" s="5"/>
    </row>
    <row r="534" spans="3:3" x14ac:dyDescent="0.25">
      <c r="C534" s="5"/>
    </row>
    <row r="535" spans="3:3" x14ac:dyDescent="0.25">
      <c r="C535" s="5"/>
    </row>
    <row r="536" spans="3:3" x14ac:dyDescent="0.25">
      <c r="C536" s="5"/>
    </row>
    <row r="537" spans="3:3" x14ac:dyDescent="0.25">
      <c r="C537" s="5"/>
    </row>
    <row r="538" spans="3:3" x14ac:dyDescent="0.25">
      <c r="C538" s="5"/>
    </row>
    <row r="539" spans="3:3" x14ac:dyDescent="0.25">
      <c r="C539" s="5"/>
    </row>
    <row r="540" spans="3:3" x14ac:dyDescent="0.25">
      <c r="C540" s="5"/>
    </row>
    <row r="541" spans="3:3" x14ac:dyDescent="0.25">
      <c r="C541" s="5"/>
    </row>
    <row r="542" spans="3:3" x14ac:dyDescent="0.25">
      <c r="C542" s="5"/>
    </row>
    <row r="543" spans="3:3" x14ac:dyDescent="0.25">
      <c r="C543" s="5"/>
    </row>
    <row r="544" spans="3:3" x14ac:dyDescent="0.25">
      <c r="C544" s="5"/>
    </row>
    <row r="545" spans="3:3" x14ac:dyDescent="0.25">
      <c r="C545" s="5"/>
    </row>
    <row r="546" spans="3:3" x14ac:dyDescent="0.25">
      <c r="C546" s="5"/>
    </row>
    <row r="547" spans="3:3" x14ac:dyDescent="0.25">
      <c r="C547" s="5"/>
    </row>
    <row r="548" spans="3:3" x14ac:dyDescent="0.25">
      <c r="C548" s="5"/>
    </row>
    <row r="549" spans="3:3" x14ac:dyDescent="0.25">
      <c r="C549" s="5"/>
    </row>
    <row r="550" spans="3:3" x14ac:dyDescent="0.25">
      <c r="C550" s="5"/>
    </row>
    <row r="551" spans="3:3" x14ac:dyDescent="0.25">
      <c r="C551" s="5"/>
    </row>
    <row r="552" spans="3:3" x14ac:dyDescent="0.25">
      <c r="C552" s="5"/>
    </row>
    <row r="553" spans="3:3" x14ac:dyDescent="0.25">
      <c r="C553" s="5"/>
    </row>
    <row r="554" spans="3:3" x14ac:dyDescent="0.25">
      <c r="C554" s="5"/>
    </row>
    <row r="555" spans="3:3" x14ac:dyDescent="0.25">
      <c r="C555" s="5"/>
    </row>
    <row r="556" spans="3:3" x14ac:dyDescent="0.25">
      <c r="C556" s="5"/>
    </row>
    <row r="557" spans="3:3" x14ac:dyDescent="0.25">
      <c r="C557" s="5"/>
    </row>
    <row r="558" spans="3:3" x14ac:dyDescent="0.25">
      <c r="C558" s="5"/>
    </row>
    <row r="559" spans="3:3" x14ac:dyDescent="0.25">
      <c r="C559" s="5"/>
    </row>
    <row r="560" spans="3:3" x14ac:dyDescent="0.25">
      <c r="C560" s="5"/>
    </row>
    <row r="561" spans="3:3" x14ac:dyDescent="0.25">
      <c r="C561" s="5"/>
    </row>
    <row r="562" spans="3:3" x14ac:dyDescent="0.25">
      <c r="C562" s="5"/>
    </row>
    <row r="563" spans="3:3" x14ac:dyDescent="0.25">
      <c r="C563" s="5"/>
    </row>
    <row r="564" spans="3:3" x14ac:dyDescent="0.25">
      <c r="C564" s="5"/>
    </row>
    <row r="565" spans="3:3" x14ac:dyDescent="0.25">
      <c r="C565" s="5"/>
    </row>
    <row r="566" spans="3:3" x14ac:dyDescent="0.25">
      <c r="C566" s="5"/>
    </row>
    <row r="567" spans="3:3" x14ac:dyDescent="0.25">
      <c r="C567" s="5"/>
    </row>
    <row r="568" spans="3:3" x14ac:dyDescent="0.25">
      <c r="C568" s="5"/>
    </row>
    <row r="569" spans="3:3" x14ac:dyDescent="0.25">
      <c r="C569" s="5"/>
    </row>
    <row r="570" spans="3:3" x14ac:dyDescent="0.25">
      <c r="C570" s="5"/>
    </row>
    <row r="571" spans="3:3" x14ac:dyDescent="0.25">
      <c r="C571" s="5"/>
    </row>
    <row r="572" spans="3:3" x14ac:dyDescent="0.25">
      <c r="C572" s="5"/>
    </row>
    <row r="573" spans="3:3" x14ac:dyDescent="0.25">
      <c r="C573" s="5"/>
    </row>
    <row r="574" spans="3:3" x14ac:dyDescent="0.25">
      <c r="C574" s="5"/>
    </row>
    <row r="575" spans="3:3" x14ac:dyDescent="0.25">
      <c r="C575" s="5"/>
    </row>
    <row r="576" spans="3:3" x14ac:dyDescent="0.25">
      <c r="C576" s="5"/>
    </row>
    <row r="577" spans="3:3" x14ac:dyDescent="0.25">
      <c r="C577" s="5"/>
    </row>
    <row r="578" spans="3:3" x14ac:dyDescent="0.25">
      <c r="C578" s="5"/>
    </row>
    <row r="579" spans="3:3" x14ac:dyDescent="0.25">
      <c r="C579" s="5"/>
    </row>
    <row r="580" spans="3:3" x14ac:dyDescent="0.25">
      <c r="C580" s="5"/>
    </row>
    <row r="581" spans="3:3" x14ac:dyDescent="0.25">
      <c r="C581" s="5"/>
    </row>
    <row r="582" spans="3:3" x14ac:dyDescent="0.25">
      <c r="C582" s="5"/>
    </row>
    <row r="583" spans="3:3" x14ac:dyDescent="0.25">
      <c r="C583" s="5"/>
    </row>
    <row r="584" spans="3:3" x14ac:dyDescent="0.25">
      <c r="C584" s="5"/>
    </row>
    <row r="585" spans="3:3" x14ac:dyDescent="0.25">
      <c r="C585" s="5"/>
    </row>
    <row r="586" spans="3:3" x14ac:dyDescent="0.25">
      <c r="C586" s="5"/>
    </row>
    <row r="587" spans="3:3" x14ac:dyDescent="0.25">
      <c r="C587" s="5"/>
    </row>
    <row r="588" spans="3:3" x14ac:dyDescent="0.25">
      <c r="C588" s="5"/>
    </row>
    <row r="589" spans="3:3" x14ac:dyDescent="0.25">
      <c r="C589" s="5"/>
    </row>
    <row r="590" spans="3:3" x14ac:dyDescent="0.25">
      <c r="C590" s="5"/>
    </row>
    <row r="591" spans="3:3" x14ac:dyDescent="0.25">
      <c r="C591" s="5"/>
    </row>
    <row r="592" spans="3:3" x14ac:dyDescent="0.25">
      <c r="C592" s="5"/>
    </row>
    <row r="593" spans="3:3" x14ac:dyDescent="0.25">
      <c r="C593" s="5"/>
    </row>
    <row r="594" spans="3:3" x14ac:dyDescent="0.25">
      <c r="C594" s="5"/>
    </row>
    <row r="595" spans="3:3" x14ac:dyDescent="0.25">
      <c r="C595" s="5"/>
    </row>
    <row r="596" spans="3:3" x14ac:dyDescent="0.25">
      <c r="C596" s="5"/>
    </row>
    <row r="597" spans="3:3" x14ac:dyDescent="0.25">
      <c r="C597" s="5"/>
    </row>
    <row r="598" spans="3:3" x14ac:dyDescent="0.25">
      <c r="C598" s="5"/>
    </row>
    <row r="599" spans="3:3" x14ac:dyDescent="0.25">
      <c r="C599" s="5"/>
    </row>
    <row r="600" spans="3:3" x14ac:dyDescent="0.25">
      <c r="C600" s="5"/>
    </row>
    <row r="601" spans="3:3" x14ac:dyDescent="0.25">
      <c r="C601" s="5"/>
    </row>
    <row r="602" spans="3:3" x14ac:dyDescent="0.25">
      <c r="C602" s="5"/>
    </row>
    <row r="603" spans="3:3" x14ac:dyDescent="0.25">
      <c r="C603" s="5"/>
    </row>
    <row r="604" spans="3:3" x14ac:dyDescent="0.25">
      <c r="C604" s="5"/>
    </row>
    <row r="605" spans="3:3" x14ac:dyDescent="0.25">
      <c r="C605" s="5"/>
    </row>
    <row r="606" spans="3:3" x14ac:dyDescent="0.25">
      <c r="C606" s="5"/>
    </row>
    <row r="607" spans="3:3" x14ac:dyDescent="0.25">
      <c r="C607" s="5"/>
    </row>
    <row r="608" spans="3:3" x14ac:dyDescent="0.25">
      <c r="C608" s="5"/>
    </row>
    <row r="609" spans="3:3" x14ac:dyDescent="0.25">
      <c r="C609" s="5"/>
    </row>
    <row r="610" spans="3:3" x14ac:dyDescent="0.25">
      <c r="C610" s="5"/>
    </row>
    <row r="611" spans="3:3" x14ac:dyDescent="0.25">
      <c r="C611" s="5"/>
    </row>
    <row r="612" spans="3:3" x14ac:dyDescent="0.25">
      <c r="C612" s="5"/>
    </row>
    <row r="613" spans="3:3" x14ac:dyDescent="0.25">
      <c r="C613" s="5"/>
    </row>
    <row r="614" spans="3:3" x14ac:dyDescent="0.25">
      <c r="C614" s="5"/>
    </row>
    <row r="615" spans="3:3" x14ac:dyDescent="0.25">
      <c r="C615" s="5"/>
    </row>
    <row r="616" spans="3:3" x14ac:dyDescent="0.25">
      <c r="C616" s="5"/>
    </row>
    <row r="617" spans="3:3" x14ac:dyDescent="0.25">
      <c r="C617" s="5"/>
    </row>
    <row r="618" spans="3:3" x14ac:dyDescent="0.25">
      <c r="C618" s="5"/>
    </row>
    <row r="619" spans="3:3" x14ac:dyDescent="0.25">
      <c r="C619" s="5"/>
    </row>
    <row r="620" spans="3:3" x14ac:dyDescent="0.25">
      <c r="C620" s="5"/>
    </row>
    <row r="621" spans="3:3" x14ac:dyDescent="0.25">
      <c r="C621" s="5"/>
    </row>
    <row r="622" spans="3:3" x14ac:dyDescent="0.25">
      <c r="C622" s="5"/>
    </row>
    <row r="623" spans="3:3" x14ac:dyDescent="0.25">
      <c r="C623" s="5"/>
    </row>
    <row r="624" spans="3:3" x14ac:dyDescent="0.25">
      <c r="C624" s="5"/>
    </row>
    <row r="625" spans="3:3" x14ac:dyDescent="0.25">
      <c r="C625" s="5"/>
    </row>
    <row r="626" spans="3:3" x14ac:dyDescent="0.25">
      <c r="C626" s="5"/>
    </row>
    <row r="627" spans="3:3" x14ac:dyDescent="0.25">
      <c r="C627" s="5"/>
    </row>
    <row r="628" spans="3:3" x14ac:dyDescent="0.25">
      <c r="C628" s="5"/>
    </row>
    <row r="629" spans="3:3" x14ac:dyDescent="0.25">
      <c r="C629" s="5"/>
    </row>
    <row r="630" spans="3:3" x14ac:dyDescent="0.25">
      <c r="C630" s="5"/>
    </row>
    <row r="631" spans="3:3" x14ac:dyDescent="0.25">
      <c r="C631" s="5"/>
    </row>
    <row r="632" spans="3:3" x14ac:dyDescent="0.25">
      <c r="C632" s="5"/>
    </row>
    <row r="633" spans="3:3" x14ac:dyDescent="0.25">
      <c r="C633" s="5"/>
    </row>
    <row r="634" spans="3:3" x14ac:dyDescent="0.25">
      <c r="C634" s="5"/>
    </row>
    <row r="635" spans="3:3" x14ac:dyDescent="0.25">
      <c r="C635" s="5"/>
    </row>
    <row r="636" spans="3:3" x14ac:dyDescent="0.25">
      <c r="C636" s="5"/>
    </row>
    <row r="637" spans="3:3" x14ac:dyDescent="0.25">
      <c r="C637" s="5"/>
    </row>
    <row r="638" spans="3:3" x14ac:dyDescent="0.25">
      <c r="C638" s="5"/>
    </row>
    <row r="639" spans="3:3" x14ac:dyDescent="0.25">
      <c r="C639" s="5"/>
    </row>
    <row r="640" spans="3:3" x14ac:dyDescent="0.25">
      <c r="C640" s="5"/>
    </row>
    <row r="641" spans="3:3" x14ac:dyDescent="0.25">
      <c r="C641" s="5"/>
    </row>
    <row r="642" spans="3:3" x14ac:dyDescent="0.25">
      <c r="C642" s="5"/>
    </row>
    <row r="643" spans="3:3" x14ac:dyDescent="0.25">
      <c r="C643" s="5"/>
    </row>
    <row r="644" spans="3:3" x14ac:dyDescent="0.25">
      <c r="C644" s="5"/>
    </row>
    <row r="645" spans="3:3" x14ac:dyDescent="0.25">
      <c r="C645" s="5"/>
    </row>
    <row r="646" spans="3:3" x14ac:dyDescent="0.25">
      <c r="C646" s="5"/>
    </row>
    <row r="647" spans="3:3" x14ac:dyDescent="0.25">
      <c r="C647" s="5"/>
    </row>
    <row r="648" spans="3:3" x14ac:dyDescent="0.25">
      <c r="C648" s="5"/>
    </row>
    <row r="649" spans="3:3" x14ac:dyDescent="0.25">
      <c r="C649" s="5"/>
    </row>
    <row r="650" spans="3:3" x14ac:dyDescent="0.25">
      <c r="C650" s="5"/>
    </row>
    <row r="651" spans="3:3" x14ac:dyDescent="0.25">
      <c r="C651" s="5"/>
    </row>
    <row r="652" spans="3:3" x14ac:dyDescent="0.25">
      <c r="C652" s="5"/>
    </row>
    <row r="653" spans="3:3" x14ac:dyDescent="0.25">
      <c r="C653" s="5"/>
    </row>
    <row r="654" spans="3:3" x14ac:dyDescent="0.25">
      <c r="C654" s="5"/>
    </row>
    <row r="655" spans="3:3" x14ac:dyDescent="0.25">
      <c r="C655" s="5"/>
    </row>
    <row r="656" spans="3:3" x14ac:dyDescent="0.25">
      <c r="C656" s="5"/>
    </row>
    <row r="657" spans="3:3" x14ac:dyDescent="0.25">
      <c r="C657" s="5"/>
    </row>
    <row r="658" spans="3:3" x14ac:dyDescent="0.25">
      <c r="C658" s="5"/>
    </row>
    <row r="659" spans="3:3" x14ac:dyDescent="0.25">
      <c r="C659" s="5"/>
    </row>
    <row r="660" spans="3:3" x14ac:dyDescent="0.25">
      <c r="C660" s="5"/>
    </row>
    <row r="661" spans="3:3" x14ac:dyDescent="0.25">
      <c r="C661" s="5"/>
    </row>
    <row r="662" spans="3:3" x14ac:dyDescent="0.25">
      <c r="C662" s="5"/>
    </row>
    <row r="663" spans="3:3" x14ac:dyDescent="0.25">
      <c r="C663" s="5"/>
    </row>
    <row r="664" spans="3:3" x14ac:dyDescent="0.25">
      <c r="C664" s="5"/>
    </row>
    <row r="665" spans="3:3" x14ac:dyDescent="0.25">
      <c r="C665" s="5"/>
    </row>
    <row r="666" spans="3:3" x14ac:dyDescent="0.25">
      <c r="C666" s="5"/>
    </row>
    <row r="667" spans="3:3" x14ac:dyDescent="0.25">
      <c r="C667" s="5"/>
    </row>
    <row r="668" spans="3:3" x14ac:dyDescent="0.25">
      <c r="C668" s="5"/>
    </row>
    <row r="669" spans="3:3" x14ac:dyDescent="0.25">
      <c r="C669" s="5"/>
    </row>
    <row r="670" spans="3:3" x14ac:dyDescent="0.25">
      <c r="C670" s="5"/>
    </row>
    <row r="671" spans="3:3" x14ac:dyDescent="0.25">
      <c r="C671" s="5"/>
    </row>
    <row r="672" spans="3:3" x14ac:dyDescent="0.25">
      <c r="C672" s="5"/>
    </row>
    <row r="673" spans="3:3" x14ac:dyDescent="0.25">
      <c r="C673" s="5"/>
    </row>
    <row r="674" spans="3:3" x14ac:dyDescent="0.25">
      <c r="C674" s="5"/>
    </row>
    <row r="675" spans="3:3" x14ac:dyDescent="0.25">
      <c r="C675" s="5"/>
    </row>
    <row r="676" spans="3:3" x14ac:dyDescent="0.25">
      <c r="C676" s="5"/>
    </row>
    <row r="677" spans="3:3" x14ac:dyDescent="0.25">
      <c r="C677" s="5"/>
    </row>
    <row r="678" spans="3:3" x14ac:dyDescent="0.25">
      <c r="C678" s="5"/>
    </row>
    <row r="679" spans="3:3" x14ac:dyDescent="0.25">
      <c r="C679" s="5"/>
    </row>
    <row r="680" spans="3:3" x14ac:dyDescent="0.25">
      <c r="C680" s="5"/>
    </row>
    <row r="681" spans="3:3" x14ac:dyDescent="0.25">
      <c r="C681" s="5"/>
    </row>
    <row r="682" spans="3:3" x14ac:dyDescent="0.25">
      <c r="C682" s="5"/>
    </row>
    <row r="683" spans="3:3" x14ac:dyDescent="0.25">
      <c r="C683" s="5"/>
    </row>
    <row r="684" spans="3:3" x14ac:dyDescent="0.25">
      <c r="C684" s="5"/>
    </row>
    <row r="685" spans="3:3" x14ac:dyDescent="0.25">
      <c r="C685" s="5"/>
    </row>
    <row r="686" spans="3:3" x14ac:dyDescent="0.25">
      <c r="C686" s="5"/>
    </row>
    <row r="687" spans="3:3" x14ac:dyDescent="0.25">
      <c r="C687" s="5"/>
    </row>
    <row r="688" spans="3:3" x14ac:dyDescent="0.25">
      <c r="C688" s="5"/>
    </row>
    <row r="689" spans="3:3" x14ac:dyDescent="0.25">
      <c r="C689" s="5"/>
    </row>
    <row r="690" spans="3:3" x14ac:dyDescent="0.25">
      <c r="C690" s="5"/>
    </row>
    <row r="691" spans="3:3" x14ac:dyDescent="0.25">
      <c r="C691" s="5"/>
    </row>
    <row r="692" spans="3:3" x14ac:dyDescent="0.25">
      <c r="C692" s="5"/>
    </row>
    <row r="693" spans="3:3" x14ac:dyDescent="0.25">
      <c r="C693" s="5"/>
    </row>
    <row r="694" spans="3:3" x14ac:dyDescent="0.25">
      <c r="C694" s="5"/>
    </row>
    <row r="695" spans="3:3" x14ac:dyDescent="0.25">
      <c r="C695" s="5"/>
    </row>
    <row r="696" spans="3:3" x14ac:dyDescent="0.25">
      <c r="C696" s="5"/>
    </row>
    <row r="697" spans="3:3" x14ac:dyDescent="0.25">
      <c r="C697" s="5"/>
    </row>
    <row r="698" spans="3:3" x14ac:dyDescent="0.25">
      <c r="C698" s="5"/>
    </row>
    <row r="699" spans="3:3" x14ac:dyDescent="0.25">
      <c r="C699" s="5"/>
    </row>
    <row r="700" spans="3:3" x14ac:dyDescent="0.25">
      <c r="C700" s="5"/>
    </row>
    <row r="701" spans="3:3" x14ac:dyDescent="0.25">
      <c r="C701" s="5"/>
    </row>
    <row r="702" spans="3:3" x14ac:dyDescent="0.25">
      <c r="C702" s="5"/>
    </row>
    <row r="703" spans="3:3" x14ac:dyDescent="0.25">
      <c r="C703" s="5"/>
    </row>
    <row r="704" spans="3:3" x14ac:dyDescent="0.25">
      <c r="C704" s="5"/>
    </row>
    <row r="705" spans="3:3" x14ac:dyDescent="0.25">
      <c r="C705" s="5"/>
    </row>
    <row r="706" spans="3:3" x14ac:dyDescent="0.25">
      <c r="C706" s="5"/>
    </row>
    <row r="707" spans="3:3" x14ac:dyDescent="0.25">
      <c r="C707" s="5"/>
    </row>
    <row r="708" spans="3:3" x14ac:dyDescent="0.25">
      <c r="C708" s="5"/>
    </row>
    <row r="709" spans="3:3" x14ac:dyDescent="0.25">
      <c r="C709" s="5"/>
    </row>
    <row r="710" spans="3:3" x14ac:dyDescent="0.25">
      <c r="C710" s="5"/>
    </row>
    <row r="711" spans="3:3" x14ac:dyDescent="0.25">
      <c r="C711" s="5"/>
    </row>
    <row r="712" spans="3:3" x14ac:dyDescent="0.25">
      <c r="C712" s="5"/>
    </row>
    <row r="713" spans="3:3" x14ac:dyDescent="0.25">
      <c r="C713" s="5"/>
    </row>
    <row r="714" spans="3:3" x14ac:dyDescent="0.25">
      <c r="C714" s="5"/>
    </row>
    <row r="715" spans="3:3" x14ac:dyDescent="0.25">
      <c r="C715" s="5"/>
    </row>
    <row r="716" spans="3:3" x14ac:dyDescent="0.25">
      <c r="C716" s="5"/>
    </row>
    <row r="717" spans="3:3" x14ac:dyDescent="0.25">
      <c r="C717" s="5"/>
    </row>
    <row r="718" spans="3:3" x14ac:dyDescent="0.25">
      <c r="C718" s="5"/>
    </row>
    <row r="719" spans="3:3" x14ac:dyDescent="0.25">
      <c r="C719" s="5"/>
    </row>
    <row r="720" spans="3:3" x14ac:dyDescent="0.25">
      <c r="C720" s="5"/>
    </row>
    <row r="721" spans="3:3" x14ac:dyDescent="0.25">
      <c r="C721" s="5"/>
    </row>
    <row r="722" spans="3:3" x14ac:dyDescent="0.25">
      <c r="C722" s="5"/>
    </row>
    <row r="723" spans="3:3" x14ac:dyDescent="0.25">
      <c r="C723" s="5"/>
    </row>
    <row r="724" spans="3:3" x14ac:dyDescent="0.25">
      <c r="C724" s="5"/>
    </row>
    <row r="725" spans="3:3" x14ac:dyDescent="0.25">
      <c r="C725" s="5"/>
    </row>
    <row r="726" spans="3:3" x14ac:dyDescent="0.25">
      <c r="C726" s="5"/>
    </row>
    <row r="727" spans="3:3" x14ac:dyDescent="0.25">
      <c r="C727" s="5"/>
    </row>
    <row r="728" spans="3:3" x14ac:dyDescent="0.25">
      <c r="C728" s="5"/>
    </row>
    <row r="729" spans="3:3" x14ac:dyDescent="0.25">
      <c r="C729" s="5"/>
    </row>
    <row r="730" spans="3:3" x14ac:dyDescent="0.25">
      <c r="C730" s="5"/>
    </row>
    <row r="731" spans="3:3" x14ac:dyDescent="0.25">
      <c r="C731" s="5"/>
    </row>
    <row r="732" spans="3:3" x14ac:dyDescent="0.25">
      <c r="C732" s="5"/>
    </row>
    <row r="733" spans="3:3" x14ac:dyDescent="0.25">
      <c r="C733" s="5"/>
    </row>
    <row r="734" spans="3:3" x14ac:dyDescent="0.25">
      <c r="C734" s="5"/>
    </row>
    <row r="735" spans="3:3" x14ac:dyDescent="0.25">
      <c r="C735" s="5"/>
    </row>
    <row r="736" spans="3:3" x14ac:dyDescent="0.25">
      <c r="C736" s="5"/>
    </row>
    <row r="737" spans="3:3" x14ac:dyDescent="0.25">
      <c r="C737" s="5"/>
    </row>
    <row r="738" spans="3:3" x14ac:dyDescent="0.25">
      <c r="C738" s="5"/>
    </row>
    <row r="739" spans="3:3" x14ac:dyDescent="0.25">
      <c r="C739" s="5"/>
    </row>
    <row r="740" spans="3:3" x14ac:dyDescent="0.25">
      <c r="C740" s="5"/>
    </row>
    <row r="741" spans="3:3" x14ac:dyDescent="0.25">
      <c r="C741" s="5"/>
    </row>
    <row r="742" spans="3:3" x14ac:dyDescent="0.25">
      <c r="C742" s="5"/>
    </row>
    <row r="743" spans="3:3" x14ac:dyDescent="0.25">
      <c r="C743" s="5"/>
    </row>
    <row r="744" spans="3:3" x14ac:dyDescent="0.25">
      <c r="C744" s="5"/>
    </row>
    <row r="745" spans="3:3" x14ac:dyDescent="0.25">
      <c r="C745" s="5"/>
    </row>
    <row r="746" spans="3:3" x14ac:dyDescent="0.25">
      <c r="C746" s="5"/>
    </row>
    <row r="747" spans="3:3" x14ac:dyDescent="0.25">
      <c r="C747" s="5"/>
    </row>
    <row r="748" spans="3:3" x14ac:dyDescent="0.25">
      <c r="C748" s="5"/>
    </row>
    <row r="749" spans="3:3" x14ac:dyDescent="0.25">
      <c r="C749" s="5"/>
    </row>
    <row r="750" spans="3:3" x14ac:dyDescent="0.25">
      <c r="C750" s="5"/>
    </row>
    <row r="751" spans="3:3" x14ac:dyDescent="0.25">
      <c r="C751" s="5"/>
    </row>
    <row r="752" spans="3:3" x14ac:dyDescent="0.25">
      <c r="C752" s="5"/>
    </row>
    <row r="753" spans="3:3" x14ac:dyDescent="0.25">
      <c r="C753" s="5"/>
    </row>
    <row r="754" spans="3:3" x14ac:dyDescent="0.25">
      <c r="C754" s="5"/>
    </row>
    <row r="755" spans="3:3" x14ac:dyDescent="0.25">
      <c r="C755" s="5"/>
    </row>
    <row r="756" spans="3:3" x14ac:dyDescent="0.25">
      <c r="C756" s="5"/>
    </row>
    <row r="757" spans="3:3" x14ac:dyDescent="0.25">
      <c r="C757" s="5"/>
    </row>
    <row r="758" spans="3:3" x14ac:dyDescent="0.25">
      <c r="C758" s="5"/>
    </row>
    <row r="759" spans="3:3" x14ac:dyDescent="0.25">
      <c r="C759" s="5"/>
    </row>
    <row r="760" spans="3:3" x14ac:dyDescent="0.25">
      <c r="C760" s="5"/>
    </row>
    <row r="761" spans="3:3" x14ac:dyDescent="0.25">
      <c r="C761" s="5"/>
    </row>
    <row r="762" spans="3:3" x14ac:dyDescent="0.25">
      <c r="C762" s="5"/>
    </row>
    <row r="763" spans="3:3" x14ac:dyDescent="0.25">
      <c r="C763" s="5"/>
    </row>
    <row r="764" spans="3:3" x14ac:dyDescent="0.25">
      <c r="C764" s="5"/>
    </row>
    <row r="765" spans="3:3" x14ac:dyDescent="0.25">
      <c r="C765" s="5"/>
    </row>
    <row r="766" spans="3:3" x14ac:dyDescent="0.25">
      <c r="C766" s="5"/>
    </row>
    <row r="767" spans="3:3" x14ac:dyDescent="0.25">
      <c r="C767" s="5"/>
    </row>
    <row r="768" spans="3:3" x14ac:dyDescent="0.25">
      <c r="C768" s="5"/>
    </row>
    <row r="769" spans="3:3" x14ac:dyDescent="0.25">
      <c r="C769" s="5"/>
    </row>
    <row r="770" spans="3:3" x14ac:dyDescent="0.25">
      <c r="C770" s="5"/>
    </row>
    <row r="771" spans="3:3" x14ac:dyDescent="0.25">
      <c r="C771" s="5"/>
    </row>
    <row r="772" spans="3:3" x14ac:dyDescent="0.25">
      <c r="C772" s="5"/>
    </row>
    <row r="773" spans="3:3" x14ac:dyDescent="0.25">
      <c r="C773" s="5"/>
    </row>
    <row r="774" spans="3:3" x14ac:dyDescent="0.25">
      <c r="C774" s="5"/>
    </row>
    <row r="775" spans="3:3" x14ac:dyDescent="0.25">
      <c r="C775" s="5"/>
    </row>
    <row r="776" spans="3:3" x14ac:dyDescent="0.25">
      <c r="C776" s="5"/>
    </row>
    <row r="777" spans="3:3" x14ac:dyDescent="0.25">
      <c r="C777" s="5"/>
    </row>
    <row r="778" spans="3:3" x14ac:dyDescent="0.25">
      <c r="C778" s="5"/>
    </row>
    <row r="779" spans="3:3" x14ac:dyDescent="0.25">
      <c r="C779" s="5"/>
    </row>
    <row r="780" spans="3:3" x14ac:dyDescent="0.25">
      <c r="C780" s="5"/>
    </row>
    <row r="781" spans="3:3" x14ac:dyDescent="0.25">
      <c r="C781" s="5"/>
    </row>
    <row r="782" spans="3:3" x14ac:dyDescent="0.25">
      <c r="C782" s="5"/>
    </row>
    <row r="783" spans="3:3" x14ac:dyDescent="0.25">
      <c r="C783" s="5"/>
    </row>
    <row r="784" spans="3:3" x14ac:dyDescent="0.25">
      <c r="C784" s="5"/>
    </row>
    <row r="785" spans="3:3" x14ac:dyDescent="0.25">
      <c r="C785" s="5"/>
    </row>
    <row r="786" spans="3:3" x14ac:dyDescent="0.25">
      <c r="C786" s="5"/>
    </row>
    <row r="787" spans="3:3" x14ac:dyDescent="0.25">
      <c r="C787" s="5"/>
    </row>
    <row r="788" spans="3:3" x14ac:dyDescent="0.25">
      <c r="C788" s="5"/>
    </row>
    <row r="789" spans="3:3" x14ac:dyDescent="0.25">
      <c r="C789" s="5"/>
    </row>
    <row r="790" spans="3:3" x14ac:dyDescent="0.25">
      <c r="C790" s="5"/>
    </row>
    <row r="791" spans="3:3" x14ac:dyDescent="0.25">
      <c r="C791" s="5"/>
    </row>
    <row r="792" spans="3:3" x14ac:dyDescent="0.25">
      <c r="C792" s="5"/>
    </row>
    <row r="793" spans="3:3" x14ac:dyDescent="0.25">
      <c r="C793" s="5"/>
    </row>
    <row r="794" spans="3:3" x14ac:dyDescent="0.25">
      <c r="C794" s="5"/>
    </row>
    <row r="795" spans="3:3" x14ac:dyDescent="0.25">
      <c r="C795" s="5"/>
    </row>
    <row r="796" spans="3:3" x14ac:dyDescent="0.25">
      <c r="C796" s="5"/>
    </row>
    <row r="797" spans="3:3" x14ac:dyDescent="0.25">
      <c r="C797" s="5"/>
    </row>
    <row r="798" spans="3:3" x14ac:dyDescent="0.25">
      <c r="C798" s="5"/>
    </row>
    <row r="799" spans="3:3" x14ac:dyDescent="0.25">
      <c r="C799" s="5"/>
    </row>
    <row r="800" spans="3:3" x14ac:dyDescent="0.25">
      <c r="C800" s="5"/>
    </row>
    <row r="801" spans="3:3" x14ac:dyDescent="0.25">
      <c r="C801" s="5"/>
    </row>
    <row r="802" spans="3:3" x14ac:dyDescent="0.25">
      <c r="C802" s="5"/>
    </row>
    <row r="803" spans="3:3" x14ac:dyDescent="0.25">
      <c r="C803" s="5"/>
    </row>
    <row r="804" spans="3:3" x14ac:dyDescent="0.25">
      <c r="C804" s="5"/>
    </row>
    <row r="805" spans="3:3" x14ac:dyDescent="0.25">
      <c r="C805" s="5"/>
    </row>
    <row r="806" spans="3:3" x14ac:dyDescent="0.25">
      <c r="C806" s="5"/>
    </row>
    <row r="807" spans="3:3" x14ac:dyDescent="0.25">
      <c r="C807" s="5"/>
    </row>
    <row r="808" spans="3:3" x14ac:dyDescent="0.25">
      <c r="C808" s="5"/>
    </row>
    <row r="809" spans="3:3" x14ac:dyDescent="0.25">
      <c r="C809" s="5"/>
    </row>
    <row r="810" spans="3:3" x14ac:dyDescent="0.25">
      <c r="C810" s="5"/>
    </row>
    <row r="811" spans="3:3" x14ac:dyDescent="0.25">
      <c r="C811" s="5"/>
    </row>
    <row r="812" spans="3:3" x14ac:dyDescent="0.25">
      <c r="C812" s="5"/>
    </row>
    <row r="813" spans="3:3" x14ac:dyDescent="0.25">
      <c r="C813" s="5"/>
    </row>
    <row r="814" spans="3:3" x14ac:dyDescent="0.25">
      <c r="C814" s="5"/>
    </row>
    <row r="815" spans="3:3" x14ac:dyDescent="0.25">
      <c r="C815" s="5"/>
    </row>
    <row r="816" spans="3:3" x14ac:dyDescent="0.25">
      <c r="C816" s="5"/>
    </row>
    <row r="817" spans="3:3" x14ac:dyDescent="0.25">
      <c r="C817" s="5"/>
    </row>
    <row r="818" spans="3:3" x14ac:dyDescent="0.25">
      <c r="C818" s="5"/>
    </row>
    <row r="819" spans="3:3" x14ac:dyDescent="0.25">
      <c r="C819" s="5"/>
    </row>
    <row r="820" spans="3:3" x14ac:dyDescent="0.25">
      <c r="C820" s="5"/>
    </row>
    <row r="821" spans="3:3" x14ac:dyDescent="0.25">
      <c r="C821" s="5"/>
    </row>
    <row r="822" spans="3:3" x14ac:dyDescent="0.25">
      <c r="C822" s="5"/>
    </row>
    <row r="823" spans="3:3" x14ac:dyDescent="0.25">
      <c r="C823" s="5"/>
    </row>
    <row r="824" spans="3:3" x14ac:dyDescent="0.25">
      <c r="C824" s="5"/>
    </row>
    <row r="825" spans="3:3" x14ac:dyDescent="0.25">
      <c r="C825" s="5"/>
    </row>
    <row r="826" spans="3:3" x14ac:dyDescent="0.25">
      <c r="C826" s="5"/>
    </row>
    <row r="827" spans="3:3" x14ac:dyDescent="0.25">
      <c r="C827" s="5"/>
    </row>
    <row r="828" spans="3:3" x14ac:dyDescent="0.25">
      <c r="C828" s="5"/>
    </row>
    <row r="829" spans="3:3" x14ac:dyDescent="0.25">
      <c r="C829" s="5"/>
    </row>
    <row r="830" spans="3:3" x14ac:dyDescent="0.25">
      <c r="C830" s="5"/>
    </row>
    <row r="831" spans="3:3" x14ac:dyDescent="0.25">
      <c r="C831" s="5"/>
    </row>
    <row r="832" spans="3:3" x14ac:dyDescent="0.25">
      <c r="C832" s="5"/>
    </row>
    <row r="833" spans="3:3" x14ac:dyDescent="0.25">
      <c r="C833" s="5"/>
    </row>
    <row r="834" spans="3:3" x14ac:dyDescent="0.25">
      <c r="C834" s="5"/>
    </row>
    <row r="835" spans="3:3" x14ac:dyDescent="0.25">
      <c r="C835" s="5"/>
    </row>
    <row r="836" spans="3:3" x14ac:dyDescent="0.25">
      <c r="C836" s="5"/>
    </row>
    <row r="837" spans="3:3" x14ac:dyDescent="0.25">
      <c r="C837" s="5"/>
    </row>
    <row r="838" spans="3:3" x14ac:dyDescent="0.25">
      <c r="C838" s="5"/>
    </row>
    <row r="839" spans="3:3" x14ac:dyDescent="0.25">
      <c r="C839" s="5"/>
    </row>
    <row r="840" spans="3:3" x14ac:dyDescent="0.25">
      <c r="C840" s="5"/>
    </row>
    <row r="841" spans="3:3" x14ac:dyDescent="0.25">
      <c r="C841" s="5"/>
    </row>
    <row r="842" spans="3:3" x14ac:dyDescent="0.25">
      <c r="C842" s="5"/>
    </row>
    <row r="843" spans="3:3" x14ac:dyDescent="0.25">
      <c r="C843" s="5"/>
    </row>
    <row r="844" spans="3:3" x14ac:dyDescent="0.25">
      <c r="C844" s="5"/>
    </row>
    <row r="845" spans="3:3" x14ac:dyDescent="0.25">
      <c r="C845" s="5"/>
    </row>
    <row r="846" spans="3:3" x14ac:dyDescent="0.25">
      <c r="C846" s="5"/>
    </row>
    <row r="847" spans="3:3" x14ac:dyDescent="0.25">
      <c r="C847" s="5"/>
    </row>
    <row r="848" spans="3:3" x14ac:dyDescent="0.25">
      <c r="C848" s="5"/>
    </row>
    <row r="849" spans="3:3" x14ac:dyDescent="0.25">
      <c r="C849" s="5"/>
    </row>
    <row r="850" spans="3:3" x14ac:dyDescent="0.25">
      <c r="C850" s="5"/>
    </row>
    <row r="851" spans="3:3" x14ac:dyDescent="0.25">
      <c r="C851" s="5"/>
    </row>
    <row r="852" spans="3:3" x14ac:dyDescent="0.25">
      <c r="C852" s="5"/>
    </row>
    <row r="853" spans="3:3" x14ac:dyDescent="0.25">
      <c r="C853" s="5"/>
    </row>
    <row r="854" spans="3:3" x14ac:dyDescent="0.25">
      <c r="C854" s="5"/>
    </row>
    <row r="855" spans="3:3" x14ac:dyDescent="0.25">
      <c r="C855" s="5"/>
    </row>
    <row r="856" spans="3:3" x14ac:dyDescent="0.25">
      <c r="C856" s="5"/>
    </row>
    <row r="857" spans="3:3" x14ac:dyDescent="0.25">
      <c r="C857" s="5"/>
    </row>
    <row r="858" spans="3:3" x14ac:dyDescent="0.25">
      <c r="C858" s="5"/>
    </row>
    <row r="859" spans="3:3" x14ac:dyDescent="0.25">
      <c r="C859" s="5"/>
    </row>
    <row r="860" spans="3:3" x14ac:dyDescent="0.25">
      <c r="C860" s="5"/>
    </row>
    <row r="861" spans="3:3" x14ac:dyDescent="0.25">
      <c r="C861" s="5"/>
    </row>
    <row r="862" spans="3:3" x14ac:dyDescent="0.25">
      <c r="C862" s="5"/>
    </row>
    <row r="863" spans="3:3" x14ac:dyDescent="0.25">
      <c r="C863" s="5"/>
    </row>
    <row r="864" spans="3:3" x14ac:dyDescent="0.25">
      <c r="C864" s="5"/>
    </row>
    <row r="865" spans="3:3" x14ac:dyDescent="0.25">
      <c r="C865" s="5"/>
    </row>
    <row r="866" spans="3:3" x14ac:dyDescent="0.25">
      <c r="C866" s="5"/>
    </row>
    <row r="867" spans="3:3" x14ac:dyDescent="0.25">
      <c r="C867" s="5"/>
    </row>
    <row r="868" spans="3:3" x14ac:dyDescent="0.25">
      <c r="C868" s="5"/>
    </row>
    <row r="869" spans="3:3" x14ac:dyDescent="0.25">
      <c r="C869" s="5"/>
    </row>
    <row r="870" spans="3:3" x14ac:dyDescent="0.25">
      <c r="C870" s="5"/>
    </row>
    <row r="871" spans="3:3" x14ac:dyDescent="0.25">
      <c r="C871" s="5"/>
    </row>
    <row r="872" spans="3:3" x14ac:dyDescent="0.25">
      <c r="C872" s="5"/>
    </row>
    <row r="873" spans="3:3" x14ac:dyDescent="0.25">
      <c r="C873" s="5"/>
    </row>
    <row r="874" spans="3:3" x14ac:dyDescent="0.25">
      <c r="C874" s="5"/>
    </row>
    <row r="875" spans="3:3" x14ac:dyDescent="0.25">
      <c r="C875" s="5"/>
    </row>
    <row r="876" spans="3:3" x14ac:dyDescent="0.25">
      <c r="C876" s="5"/>
    </row>
    <row r="877" spans="3:3" x14ac:dyDescent="0.25">
      <c r="C877" s="5"/>
    </row>
    <row r="878" spans="3:3" x14ac:dyDescent="0.25">
      <c r="C878" s="5"/>
    </row>
    <row r="879" spans="3:3" x14ac:dyDescent="0.25">
      <c r="C879" s="5"/>
    </row>
    <row r="880" spans="3:3" x14ac:dyDescent="0.25">
      <c r="C880" s="5"/>
    </row>
    <row r="881" spans="3:3" x14ac:dyDescent="0.25">
      <c r="C881" s="5"/>
    </row>
    <row r="882" spans="3:3" x14ac:dyDescent="0.25">
      <c r="C882" s="5"/>
    </row>
    <row r="883" spans="3:3" x14ac:dyDescent="0.25">
      <c r="C883" s="5"/>
    </row>
    <row r="884" spans="3:3" x14ac:dyDescent="0.25">
      <c r="C884" s="5"/>
    </row>
    <row r="885" spans="3:3" x14ac:dyDescent="0.25">
      <c r="C885" s="5"/>
    </row>
    <row r="886" spans="3:3" x14ac:dyDescent="0.25">
      <c r="C886" s="5"/>
    </row>
    <row r="887" spans="3:3" x14ac:dyDescent="0.25">
      <c r="C887" s="5"/>
    </row>
    <row r="888" spans="3:3" x14ac:dyDescent="0.25">
      <c r="C888" s="5"/>
    </row>
    <row r="889" spans="3:3" x14ac:dyDescent="0.25">
      <c r="C889" s="5"/>
    </row>
    <row r="890" spans="3:3" x14ac:dyDescent="0.25">
      <c r="C890" s="5"/>
    </row>
    <row r="891" spans="3:3" x14ac:dyDescent="0.25">
      <c r="C891" s="5"/>
    </row>
    <row r="892" spans="3:3" x14ac:dyDescent="0.25">
      <c r="C892" s="5"/>
    </row>
    <row r="893" spans="3:3" x14ac:dyDescent="0.25">
      <c r="C893" s="5"/>
    </row>
    <row r="894" spans="3:3" x14ac:dyDescent="0.25">
      <c r="C894" s="5"/>
    </row>
    <row r="895" spans="3:3" x14ac:dyDescent="0.25">
      <c r="C895" s="5"/>
    </row>
    <row r="896" spans="3:3" x14ac:dyDescent="0.25">
      <c r="C896" s="5"/>
    </row>
    <row r="897" spans="3:3" x14ac:dyDescent="0.25">
      <c r="C897" s="5"/>
    </row>
    <row r="898" spans="3:3" x14ac:dyDescent="0.25">
      <c r="C898" s="5"/>
    </row>
    <row r="899" spans="3:3" x14ac:dyDescent="0.25">
      <c r="C899" s="5"/>
    </row>
    <row r="900" spans="3:3" x14ac:dyDescent="0.25">
      <c r="C900" s="5"/>
    </row>
    <row r="901" spans="3:3" x14ac:dyDescent="0.25">
      <c r="C901" s="5"/>
    </row>
    <row r="902" spans="3:3" x14ac:dyDescent="0.25">
      <c r="C902" s="5"/>
    </row>
    <row r="903" spans="3:3" x14ac:dyDescent="0.25">
      <c r="C903" s="5"/>
    </row>
    <row r="904" spans="3:3" x14ac:dyDescent="0.25">
      <c r="C904" s="5"/>
    </row>
    <row r="905" spans="3:3" x14ac:dyDescent="0.25">
      <c r="C905" s="5"/>
    </row>
    <row r="906" spans="3:3" x14ac:dyDescent="0.25">
      <c r="C906" s="5"/>
    </row>
    <row r="907" spans="3:3" x14ac:dyDescent="0.25">
      <c r="C907" s="5"/>
    </row>
    <row r="908" spans="3:3" x14ac:dyDescent="0.25">
      <c r="C908" s="5"/>
    </row>
    <row r="909" spans="3:3" x14ac:dyDescent="0.25">
      <c r="C909" s="5"/>
    </row>
    <row r="910" spans="3:3" x14ac:dyDescent="0.25">
      <c r="C910" s="5"/>
    </row>
    <row r="911" spans="3:3" x14ac:dyDescent="0.25">
      <c r="C911" s="5"/>
    </row>
    <row r="912" spans="3:3" x14ac:dyDescent="0.25">
      <c r="C912" s="5"/>
    </row>
    <row r="913" spans="3:3" x14ac:dyDescent="0.25">
      <c r="C913" s="5"/>
    </row>
    <row r="914" spans="3:3" x14ac:dyDescent="0.25">
      <c r="C914" s="5"/>
    </row>
    <row r="915" spans="3:3" x14ac:dyDescent="0.25">
      <c r="C915" s="5"/>
    </row>
    <row r="916" spans="3:3" x14ac:dyDescent="0.25">
      <c r="C916" s="5"/>
    </row>
    <row r="917" spans="3:3" x14ac:dyDescent="0.25">
      <c r="C917" s="5"/>
    </row>
    <row r="918" spans="3:3" x14ac:dyDescent="0.25">
      <c r="C918" s="5"/>
    </row>
    <row r="919" spans="3:3" x14ac:dyDescent="0.25">
      <c r="C919" s="5"/>
    </row>
    <row r="920" spans="3:3" x14ac:dyDescent="0.25">
      <c r="C920" s="5"/>
    </row>
    <row r="921" spans="3:3" x14ac:dyDescent="0.25">
      <c r="C921" s="5"/>
    </row>
    <row r="922" spans="3:3" x14ac:dyDescent="0.25">
      <c r="C922" s="5"/>
    </row>
    <row r="923" spans="3:3" x14ac:dyDescent="0.25">
      <c r="C923" s="5"/>
    </row>
    <row r="924" spans="3:3" x14ac:dyDescent="0.25">
      <c r="C924" s="5"/>
    </row>
    <row r="925" spans="3:3" x14ac:dyDescent="0.25">
      <c r="C925" s="5"/>
    </row>
    <row r="926" spans="3:3" x14ac:dyDescent="0.25">
      <c r="C926" s="5"/>
    </row>
    <row r="927" spans="3:3" x14ac:dyDescent="0.25">
      <c r="C927" s="5"/>
    </row>
    <row r="928" spans="3:3" x14ac:dyDescent="0.25">
      <c r="C928" s="5"/>
    </row>
    <row r="929" spans="3:3" x14ac:dyDescent="0.25">
      <c r="C929" s="5"/>
    </row>
    <row r="930" spans="3:3" x14ac:dyDescent="0.25">
      <c r="C930" s="5"/>
    </row>
    <row r="931" spans="3:3" x14ac:dyDescent="0.25">
      <c r="C931" s="5"/>
    </row>
    <row r="932" spans="3:3" x14ac:dyDescent="0.25">
      <c r="C932" s="5"/>
    </row>
    <row r="933" spans="3:3" x14ac:dyDescent="0.25">
      <c r="C933" s="5"/>
    </row>
    <row r="934" spans="3:3" x14ac:dyDescent="0.25">
      <c r="C934" s="5"/>
    </row>
    <row r="935" spans="3:3" x14ac:dyDescent="0.25">
      <c r="C935" s="5"/>
    </row>
    <row r="936" spans="3:3" x14ac:dyDescent="0.25">
      <c r="C936" s="5"/>
    </row>
    <row r="937" spans="3:3" x14ac:dyDescent="0.25">
      <c r="C937" s="5"/>
    </row>
    <row r="938" spans="3:3" x14ac:dyDescent="0.25">
      <c r="C938" s="5"/>
    </row>
    <row r="939" spans="3:3" x14ac:dyDescent="0.25">
      <c r="C939" s="5"/>
    </row>
    <row r="940" spans="3:3" x14ac:dyDescent="0.25">
      <c r="C940" s="5"/>
    </row>
    <row r="941" spans="3:3" x14ac:dyDescent="0.25">
      <c r="C941" s="5"/>
    </row>
    <row r="942" spans="3:3" x14ac:dyDescent="0.25">
      <c r="C942" s="5"/>
    </row>
    <row r="943" spans="3:3" x14ac:dyDescent="0.25">
      <c r="C943" s="5"/>
    </row>
    <row r="944" spans="3:3" x14ac:dyDescent="0.25">
      <c r="C944" s="5"/>
    </row>
    <row r="945" spans="3:3" x14ac:dyDescent="0.25">
      <c r="C945" s="5"/>
    </row>
    <row r="946" spans="3:3" x14ac:dyDescent="0.25">
      <c r="C946" s="5"/>
    </row>
    <row r="947" spans="3:3" x14ac:dyDescent="0.25">
      <c r="C947" s="5"/>
    </row>
    <row r="948" spans="3:3" x14ac:dyDescent="0.25">
      <c r="C948" s="5"/>
    </row>
    <row r="949" spans="3:3" x14ac:dyDescent="0.25">
      <c r="C949" s="5"/>
    </row>
    <row r="950" spans="3:3" x14ac:dyDescent="0.25">
      <c r="C950" s="5"/>
    </row>
    <row r="951" spans="3:3" x14ac:dyDescent="0.25">
      <c r="C951" s="5"/>
    </row>
    <row r="952" spans="3:3" x14ac:dyDescent="0.25">
      <c r="C952" s="5"/>
    </row>
    <row r="953" spans="3:3" x14ac:dyDescent="0.25">
      <c r="C953" s="5"/>
    </row>
    <row r="954" spans="3:3" x14ac:dyDescent="0.25">
      <c r="C954" s="5"/>
    </row>
    <row r="955" spans="3:3" x14ac:dyDescent="0.25">
      <c r="C955" s="5"/>
    </row>
    <row r="956" spans="3:3" x14ac:dyDescent="0.25">
      <c r="C956" s="5"/>
    </row>
    <row r="957" spans="3:3" x14ac:dyDescent="0.25">
      <c r="C957" s="5"/>
    </row>
    <row r="958" spans="3:3" x14ac:dyDescent="0.25">
      <c r="C958" s="5"/>
    </row>
    <row r="959" spans="3:3" x14ac:dyDescent="0.25">
      <c r="C959" s="5"/>
    </row>
    <row r="960" spans="3:3" x14ac:dyDescent="0.25">
      <c r="C960" s="5"/>
    </row>
    <row r="961" spans="3:3" x14ac:dyDescent="0.25">
      <c r="C961" s="5"/>
    </row>
    <row r="962" spans="3:3" x14ac:dyDescent="0.25">
      <c r="C962" s="5"/>
    </row>
    <row r="963" spans="3:3" x14ac:dyDescent="0.25">
      <c r="C963" s="5"/>
    </row>
    <row r="964" spans="3:3" x14ac:dyDescent="0.25">
      <c r="C964" s="5"/>
    </row>
    <row r="965" spans="3:3" x14ac:dyDescent="0.25">
      <c r="C965" s="5"/>
    </row>
    <row r="966" spans="3:3" x14ac:dyDescent="0.25">
      <c r="C966" s="5"/>
    </row>
    <row r="967" spans="3:3" x14ac:dyDescent="0.25">
      <c r="C967" s="5"/>
    </row>
    <row r="968" spans="3:3" x14ac:dyDescent="0.25">
      <c r="C968" s="5"/>
    </row>
    <row r="969" spans="3:3" x14ac:dyDescent="0.25">
      <c r="C969" s="5"/>
    </row>
    <row r="970" spans="3:3" x14ac:dyDescent="0.25">
      <c r="C970" s="5"/>
    </row>
    <row r="971" spans="3:3" x14ac:dyDescent="0.25">
      <c r="C971" s="5"/>
    </row>
    <row r="972" spans="3:3" x14ac:dyDescent="0.25">
      <c r="C972" s="5"/>
    </row>
    <row r="973" spans="3:3" x14ac:dyDescent="0.25">
      <c r="C973" s="5"/>
    </row>
    <row r="974" spans="3:3" x14ac:dyDescent="0.25">
      <c r="C974" s="5"/>
    </row>
    <row r="975" spans="3:3" x14ac:dyDescent="0.25">
      <c r="C975" s="5"/>
    </row>
    <row r="976" spans="3:3" x14ac:dyDescent="0.25">
      <c r="C976" s="5"/>
    </row>
    <row r="977" spans="3:3" x14ac:dyDescent="0.25">
      <c r="C977" s="5"/>
    </row>
    <row r="978" spans="3:3" x14ac:dyDescent="0.25">
      <c r="C978" s="5"/>
    </row>
    <row r="979" spans="3:3" x14ac:dyDescent="0.25">
      <c r="C979" s="5"/>
    </row>
    <row r="980" spans="3:3" x14ac:dyDescent="0.25">
      <c r="C980" s="5"/>
    </row>
    <row r="981" spans="3:3" x14ac:dyDescent="0.25">
      <c r="C981" s="5"/>
    </row>
    <row r="982" spans="3:3" x14ac:dyDescent="0.25">
      <c r="C982" s="5"/>
    </row>
    <row r="983" spans="3:3" x14ac:dyDescent="0.25">
      <c r="C983" s="5"/>
    </row>
    <row r="984" spans="3:3" x14ac:dyDescent="0.25">
      <c r="C984" s="5"/>
    </row>
    <row r="985" spans="3:3" x14ac:dyDescent="0.25">
      <c r="C985" s="5"/>
    </row>
    <row r="986" spans="3:3" x14ac:dyDescent="0.25">
      <c r="C986" s="5"/>
    </row>
    <row r="987" spans="3:3" x14ac:dyDescent="0.25">
      <c r="C987" s="5"/>
    </row>
    <row r="988" spans="3:3" x14ac:dyDescent="0.25">
      <c r="C988" s="5"/>
    </row>
    <row r="989" spans="3:3" x14ac:dyDescent="0.25">
      <c r="C989" s="5"/>
    </row>
    <row r="990" spans="3:3" x14ac:dyDescent="0.25">
      <c r="C990" s="5"/>
    </row>
    <row r="991" spans="3:3" x14ac:dyDescent="0.25">
      <c r="C991" s="5"/>
    </row>
    <row r="992" spans="3:3" x14ac:dyDescent="0.25">
      <c r="C992" s="5"/>
    </row>
    <row r="993" spans="3:3" x14ac:dyDescent="0.25">
      <c r="C993" s="5"/>
    </row>
    <row r="994" spans="3:3" x14ac:dyDescent="0.25">
      <c r="C994" s="5"/>
    </row>
    <row r="995" spans="3:3" x14ac:dyDescent="0.25">
      <c r="C995" s="5"/>
    </row>
    <row r="996" spans="3:3" x14ac:dyDescent="0.25">
      <c r="C996" s="5"/>
    </row>
    <row r="997" spans="3:3" x14ac:dyDescent="0.25">
      <c r="C997" s="5"/>
    </row>
    <row r="998" spans="3:3" x14ac:dyDescent="0.25">
      <c r="C998" s="5"/>
    </row>
    <row r="999" spans="3:3" x14ac:dyDescent="0.25">
      <c r="C999" s="5"/>
    </row>
    <row r="1000" spans="3:3" x14ac:dyDescent="0.25">
      <c r="C1000" s="5"/>
    </row>
    <row r="1001" spans="3:3" x14ac:dyDescent="0.25">
      <c r="C1001" s="5"/>
    </row>
    <row r="1002" spans="3:3" x14ac:dyDescent="0.25">
      <c r="C1002" s="5"/>
    </row>
    <row r="1003" spans="3:3" x14ac:dyDescent="0.25">
      <c r="C1003" s="5"/>
    </row>
    <row r="1004" spans="3:3" x14ac:dyDescent="0.25">
      <c r="C1004" s="5"/>
    </row>
    <row r="1005" spans="3:3" x14ac:dyDescent="0.25">
      <c r="C1005" s="5"/>
    </row>
    <row r="1006" spans="3:3" x14ac:dyDescent="0.25">
      <c r="C1006" s="5"/>
    </row>
    <row r="1007" spans="3:3" x14ac:dyDescent="0.25">
      <c r="C1007" s="5"/>
    </row>
    <row r="1008" spans="3:3" x14ac:dyDescent="0.25">
      <c r="C1008" s="5"/>
    </row>
    <row r="1009" spans="3:3" x14ac:dyDescent="0.25">
      <c r="C1009" s="5"/>
    </row>
    <row r="1010" spans="3:3" x14ac:dyDescent="0.25">
      <c r="C1010" s="5"/>
    </row>
    <row r="1011" spans="3:3" x14ac:dyDescent="0.25">
      <c r="C1011" s="5"/>
    </row>
    <row r="1012" spans="3:3" x14ac:dyDescent="0.25">
      <c r="C1012" s="5"/>
    </row>
    <row r="1013" spans="3:3" x14ac:dyDescent="0.25">
      <c r="C1013" s="5"/>
    </row>
    <row r="1014" spans="3:3" x14ac:dyDescent="0.25">
      <c r="C1014" s="5"/>
    </row>
    <row r="1015" spans="3:3" x14ac:dyDescent="0.25">
      <c r="C1015" s="5"/>
    </row>
    <row r="1016" spans="3:3" x14ac:dyDescent="0.25">
      <c r="C1016" s="5"/>
    </row>
    <row r="1017" spans="3:3" x14ac:dyDescent="0.25">
      <c r="C1017" s="5"/>
    </row>
    <row r="1018" spans="3:3" x14ac:dyDescent="0.25">
      <c r="C1018" s="5"/>
    </row>
    <row r="1019" spans="3:3" x14ac:dyDescent="0.25">
      <c r="C1019" s="5"/>
    </row>
    <row r="1020" spans="3:3" x14ac:dyDescent="0.25">
      <c r="C1020" s="5"/>
    </row>
    <row r="1021" spans="3:3" x14ac:dyDescent="0.25">
      <c r="C1021" s="5"/>
    </row>
    <row r="1022" spans="3:3" x14ac:dyDescent="0.25">
      <c r="C1022" s="5"/>
    </row>
    <row r="1023" spans="3:3" x14ac:dyDescent="0.25">
      <c r="C1023" s="5"/>
    </row>
    <row r="1024" spans="3:3" x14ac:dyDescent="0.25">
      <c r="C1024" s="5"/>
    </row>
    <row r="1025" spans="3:3" x14ac:dyDescent="0.25">
      <c r="C1025" s="5"/>
    </row>
    <row r="1026" spans="3:3" x14ac:dyDescent="0.25">
      <c r="C1026" s="5"/>
    </row>
    <row r="1027" spans="3:3" x14ac:dyDescent="0.25">
      <c r="C1027" s="5"/>
    </row>
    <row r="1028" spans="3:3" x14ac:dyDescent="0.25">
      <c r="C1028" s="5"/>
    </row>
    <row r="1029" spans="3:3" x14ac:dyDescent="0.25">
      <c r="C1029" s="5"/>
    </row>
    <row r="1030" spans="3:3" x14ac:dyDescent="0.25">
      <c r="C1030" s="5"/>
    </row>
    <row r="1031" spans="3:3" x14ac:dyDescent="0.25">
      <c r="C1031" s="5"/>
    </row>
    <row r="1032" spans="3:3" x14ac:dyDescent="0.25">
      <c r="C1032" s="5"/>
    </row>
    <row r="1033" spans="3:3" x14ac:dyDescent="0.25">
      <c r="C1033" s="5"/>
    </row>
    <row r="1034" spans="3:3" x14ac:dyDescent="0.25">
      <c r="C1034" s="5"/>
    </row>
    <row r="1035" spans="3:3" x14ac:dyDescent="0.25">
      <c r="C1035" s="5"/>
    </row>
    <row r="1036" spans="3:3" x14ac:dyDescent="0.25">
      <c r="C1036" s="5"/>
    </row>
    <row r="1037" spans="3:3" x14ac:dyDescent="0.25">
      <c r="C1037" s="5"/>
    </row>
    <row r="1038" spans="3:3" x14ac:dyDescent="0.25">
      <c r="C1038" s="5"/>
    </row>
    <row r="1039" spans="3:3" x14ac:dyDescent="0.25">
      <c r="C1039" s="5"/>
    </row>
    <row r="1040" spans="3:3" x14ac:dyDescent="0.25">
      <c r="C1040" s="5"/>
    </row>
    <row r="1041" spans="3:3" x14ac:dyDescent="0.25">
      <c r="C1041" s="5"/>
    </row>
    <row r="1042" spans="3:3" x14ac:dyDescent="0.25">
      <c r="C1042" s="5"/>
    </row>
    <row r="1043" spans="3:3" x14ac:dyDescent="0.25">
      <c r="C1043" s="5"/>
    </row>
    <row r="1044" spans="3:3" x14ac:dyDescent="0.25">
      <c r="C1044" s="5"/>
    </row>
    <row r="1045" spans="3:3" x14ac:dyDescent="0.25">
      <c r="C1045" s="5"/>
    </row>
    <row r="1046" spans="3:3" x14ac:dyDescent="0.25">
      <c r="C1046" s="5"/>
    </row>
    <row r="1047" spans="3:3" x14ac:dyDescent="0.25">
      <c r="C1047" s="5"/>
    </row>
    <row r="1048" spans="3:3" x14ac:dyDescent="0.25">
      <c r="C1048" s="5"/>
    </row>
    <row r="1049" spans="3:3" x14ac:dyDescent="0.25">
      <c r="C1049" s="5"/>
    </row>
    <row r="1050" spans="3:3" x14ac:dyDescent="0.25">
      <c r="C1050" s="5"/>
    </row>
    <row r="1051" spans="3:3" x14ac:dyDescent="0.25">
      <c r="C1051" s="5"/>
    </row>
    <row r="1052" spans="3:3" x14ac:dyDescent="0.25">
      <c r="C1052" s="5"/>
    </row>
    <row r="1053" spans="3:3" x14ac:dyDescent="0.25">
      <c r="C1053" s="5"/>
    </row>
    <row r="1054" spans="3:3" x14ac:dyDescent="0.25">
      <c r="C1054" s="5"/>
    </row>
    <row r="1055" spans="3:3" x14ac:dyDescent="0.25">
      <c r="C1055" s="5"/>
    </row>
    <row r="1056" spans="3:3" x14ac:dyDescent="0.25">
      <c r="C1056" s="5"/>
    </row>
    <row r="1057" spans="3:3" x14ac:dyDescent="0.25">
      <c r="C1057" s="5"/>
    </row>
    <row r="1058" spans="3:3" x14ac:dyDescent="0.25">
      <c r="C1058" s="5"/>
    </row>
    <row r="1059" spans="3:3" x14ac:dyDescent="0.25">
      <c r="C1059" s="5"/>
    </row>
    <row r="1060" spans="3:3" x14ac:dyDescent="0.25">
      <c r="C1060" s="5"/>
    </row>
    <row r="1061" spans="3:3" x14ac:dyDescent="0.25">
      <c r="C1061" s="5"/>
    </row>
    <row r="1062" spans="3:3" x14ac:dyDescent="0.25">
      <c r="C1062" s="5"/>
    </row>
    <row r="1063" spans="3:3" x14ac:dyDescent="0.25">
      <c r="C1063" s="5"/>
    </row>
    <row r="1064" spans="3:3" x14ac:dyDescent="0.25">
      <c r="C1064" s="5"/>
    </row>
    <row r="1065" spans="3:3" x14ac:dyDescent="0.25">
      <c r="C1065" s="5"/>
    </row>
    <row r="1066" spans="3:3" x14ac:dyDescent="0.25">
      <c r="C1066" s="5"/>
    </row>
    <row r="1067" spans="3:3" x14ac:dyDescent="0.25">
      <c r="C1067" s="5"/>
    </row>
    <row r="1068" spans="3:3" x14ac:dyDescent="0.25">
      <c r="C1068" s="5"/>
    </row>
    <row r="1069" spans="3:3" x14ac:dyDescent="0.25">
      <c r="C1069" s="5"/>
    </row>
    <row r="1070" spans="3:3" x14ac:dyDescent="0.25">
      <c r="C1070" s="5"/>
    </row>
    <row r="1071" spans="3:3" x14ac:dyDescent="0.25">
      <c r="C1071" s="5"/>
    </row>
    <row r="1072" spans="3:3" x14ac:dyDescent="0.25">
      <c r="C1072" s="5"/>
    </row>
    <row r="1073" spans="3:3" x14ac:dyDescent="0.25">
      <c r="C1073" s="5"/>
    </row>
    <row r="1074" spans="3:3" x14ac:dyDescent="0.25">
      <c r="C1074" s="5"/>
    </row>
    <row r="1075" spans="3:3" x14ac:dyDescent="0.25">
      <c r="C1075" s="5"/>
    </row>
    <row r="1076" spans="3:3" x14ac:dyDescent="0.25">
      <c r="C1076" s="5"/>
    </row>
    <row r="1077" spans="3:3" x14ac:dyDescent="0.25">
      <c r="C1077" s="5"/>
    </row>
    <row r="1078" spans="3:3" x14ac:dyDescent="0.25">
      <c r="C1078" s="5"/>
    </row>
    <row r="1079" spans="3:3" x14ac:dyDescent="0.25">
      <c r="C1079" s="5"/>
    </row>
    <row r="1080" spans="3:3" x14ac:dyDescent="0.25">
      <c r="C1080" s="5"/>
    </row>
    <row r="1081" spans="3:3" x14ac:dyDescent="0.25">
      <c r="C1081" s="5"/>
    </row>
    <row r="1082" spans="3:3" x14ac:dyDescent="0.25">
      <c r="C1082" s="5"/>
    </row>
    <row r="1083" spans="3:3" x14ac:dyDescent="0.25">
      <c r="C1083" s="5"/>
    </row>
    <row r="1084" spans="3:3" x14ac:dyDescent="0.25">
      <c r="C1084" s="5"/>
    </row>
    <row r="1085" spans="3:3" x14ac:dyDescent="0.25">
      <c r="C1085" s="5"/>
    </row>
    <row r="1086" spans="3:3" x14ac:dyDescent="0.25">
      <c r="C1086" s="5"/>
    </row>
    <row r="1087" spans="3:3" x14ac:dyDescent="0.25">
      <c r="C1087" s="5"/>
    </row>
    <row r="1088" spans="3:3" x14ac:dyDescent="0.25">
      <c r="C1088" s="5"/>
    </row>
    <row r="1089" spans="3:3" x14ac:dyDescent="0.25">
      <c r="C1089" s="5"/>
    </row>
    <row r="1090" spans="3:3" x14ac:dyDescent="0.25">
      <c r="C1090" s="5"/>
    </row>
    <row r="1091" spans="3:3" x14ac:dyDescent="0.25">
      <c r="C1091" s="5"/>
    </row>
    <row r="1092" spans="3:3" x14ac:dyDescent="0.25">
      <c r="C1092" s="5"/>
    </row>
    <row r="1093" spans="3:3" x14ac:dyDescent="0.25">
      <c r="C1093" s="5"/>
    </row>
    <row r="1094" spans="3:3" x14ac:dyDescent="0.25">
      <c r="C1094" s="5"/>
    </row>
    <row r="1095" spans="3:3" x14ac:dyDescent="0.25">
      <c r="C1095" s="5"/>
    </row>
    <row r="1096" spans="3:3" x14ac:dyDescent="0.25">
      <c r="C1096" s="5"/>
    </row>
    <row r="1097" spans="3:3" x14ac:dyDescent="0.25">
      <c r="C1097" s="5"/>
    </row>
    <row r="1098" spans="3:3" x14ac:dyDescent="0.25">
      <c r="C1098" s="5"/>
    </row>
    <row r="1099" spans="3:3" x14ac:dyDescent="0.25">
      <c r="C1099" s="5"/>
    </row>
    <row r="1100" spans="3:3" x14ac:dyDescent="0.25">
      <c r="C1100" s="5"/>
    </row>
    <row r="1101" spans="3:3" x14ac:dyDescent="0.25">
      <c r="C1101" s="5"/>
    </row>
    <row r="1102" spans="3:3" x14ac:dyDescent="0.25">
      <c r="C1102" s="5"/>
    </row>
    <row r="1103" spans="3:3" x14ac:dyDescent="0.25">
      <c r="C1103" s="5"/>
    </row>
    <row r="1104" spans="3:3" x14ac:dyDescent="0.25">
      <c r="C1104" s="5"/>
    </row>
    <row r="1105" spans="3:3" x14ac:dyDescent="0.25">
      <c r="C1105" s="5"/>
    </row>
    <row r="1106" spans="3:3" x14ac:dyDescent="0.25">
      <c r="C1106" s="5"/>
    </row>
    <row r="1107" spans="3:3" x14ac:dyDescent="0.25">
      <c r="C1107" s="5"/>
    </row>
    <row r="1108" spans="3:3" x14ac:dyDescent="0.25">
      <c r="C1108" s="5"/>
    </row>
    <row r="1109" spans="3:3" x14ac:dyDescent="0.25">
      <c r="C1109" s="5"/>
    </row>
    <row r="1110" spans="3:3" x14ac:dyDescent="0.25">
      <c r="C1110" s="5"/>
    </row>
    <row r="1111" spans="3:3" x14ac:dyDescent="0.25">
      <c r="C1111" s="5"/>
    </row>
    <row r="1112" spans="3:3" x14ac:dyDescent="0.25">
      <c r="C1112" s="5"/>
    </row>
    <row r="1113" spans="3:3" x14ac:dyDescent="0.25">
      <c r="C1113" s="5"/>
    </row>
    <row r="1114" spans="3:3" x14ac:dyDescent="0.25">
      <c r="C1114" s="5"/>
    </row>
    <row r="1115" spans="3:3" x14ac:dyDescent="0.25">
      <c r="C1115" s="5"/>
    </row>
    <row r="1116" spans="3:3" x14ac:dyDescent="0.25">
      <c r="C1116" s="5"/>
    </row>
    <row r="1117" spans="3:3" x14ac:dyDescent="0.25">
      <c r="C1117" s="5"/>
    </row>
    <row r="1118" spans="3:3" x14ac:dyDescent="0.25">
      <c r="C1118" s="5"/>
    </row>
    <row r="1119" spans="3:3" x14ac:dyDescent="0.25">
      <c r="C1119" s="5"/>
    </row>
    <row r="1120" spans="3:3" x14ac:dyDescent="0.25">
      <c r="C1120" s="5"/>
    </row>
    <row r="1121" spans="3:3" x14ac:dyDescent="0.25">
      <c r="C1121" s="5"/>
    </row>
    <row r="1122" spans="3:3" x14ac:dyDescent="0.25">
      <c r="C1122" s="5"/>
    </row>
    <row r="1123" spans="3:3" x14ac:dyDescent="0.25">
      <c r="C1123" s="5"/>
    </row>
    <row r="1124" spans="3:3" x14ac:dyDescent="0.25">
      <c r="C1124" s="5"/>
    </row>
    <row r="1125" spans="3:3" x14ac:dyDescent="0.25">
      <c r="C1125" s="5"/>
    </row>
    <row r="1126" spans="3:3" x14ac:dyDescent="0.25">
      <c r="C1126" s="5"/>
    </row>
    <row r="1127" spans="3:3" x14ac:dyDescent="0.25">
      <c r="C1127" s="5"/>
    </row>
    <row r="1128" spans="3:3" x14ac:dyDescent="0.25">
      <c r="C1128" s="5"/>
    </row>
    <row r="1129" spans="3:3" x14ac:dyDescent="0.25">
      <c r="C1129" s="5"/>
    </row>
    <row r="1130" spans="3:3" x14ac:dyDescent="0.25">
      <c r="C1130" s="5"/>
    </row>
    <row r="1131" spans="3:3" x14ac:dyDescent="0.25">
      <c r="C1131" s="5"/>
    </row>
    <row r="1132" spans="3:3" x14ac:dyDescent="0.25">
      <c r="C1132" s="5"/>
    </row>
    <row r="1133" spans="3:3" x14ac:dyDescent="0.25">
      <c r="C1133" s="5"/>
    </row>
    <row r="1134" spans="3:3" x14ac:dyDescent="0.25">
      <c r="C1134" s="5"/>
    </row>
    <row r="1135" spans="3:3" x14ac:dyDescent="0.25">
      <c r="C1135" s="5"/>
    </row>
    <row r="1136" spans="3:3" x14ac:dyDescent="0.25">
      <c r="C1136" s="5"/>
    </row>
    <row r="1137" spans="3:3" x14ac:dyDescent="0.25">
      <c r="C1137" s="5"/>
    </row>
    <row r="1138" spans="3:3" x14ac:dyDescent="0.25">
      <c r="C1138" s="5"/>
    </row>
    <row r="1139" spans="3:3" x14ac:dyDescent="0.25">
      <c r="C1139" s="5"/>
    </row>
    <row r="1140" spans="3:3" x14ac:dyDescent="0.25">
      <c r="C1140" s="5"/>
    </row>
    <row r="1141" spans="3:3" x14ac:dyDescent="0.25">
      <c r="C1141" s="5"/>
    </row>
    <row r="1142" spans="3:3" x14ac:dyDescent="0.25">
      <c r="C1142" s="5"/>
    </row>
    <row r="1143" spans="3:3" x14ac:dyDescent="0.25">
      <c r="C1143" s="5"/>
    </row>
    <row r="1144" spans="3:3" x14ac:dyDescent="0.25">
      <c r="C1144" s="5"/>
    </row>
    <row r="1145" spans="3:3" x14ac:dyDescent="0.25">
      <c r="C1145" s="5"/>
    </row>
    <row r="1146" spans="3:3" x14ac:dyDescent="0.25">
      <c r="C1146" s="5"/>
    </row>
    <row r="1147" spans="3:3" x14ac:dyDescent="0.25">
      <c r="C1147" s="5"/>
    </row>
    <row r="1148" spans="3:3" x14ac:dyDescent="0.25">
      <c r="C1148" s="5"/>
    </row>
    <row r="1149" spans="3:3" x14ac:dyDescent="0.25">
      <c r="C1149" s="5"/>
    </row>
    <row r="1150" spans="3:3" x14ac:dyDescent="0.25">
      <c r="C1150" s="5"/>
    </row>
    <row r="1151" spans="3:3" x14ac:dyDescent="0.25">
      <c r="C1151" s="5"/>
    </row>
    <row r="1152" spans="3:3" x14ac:dyDescent="0.25">
      <c r="C1152" s="5"/>
    </row>
    <row r="1153" spans="3:3" x14ac:dyDescent="0.25">
      <c r="C1153" s="5"/>
    </row>
    <row r="1154" spans="3:3" x14ac:dyDescent="0.25">
      <c r="C1154" s="5"/>
    </row>
    <row r="1155" spans="3:3" x14ac:dyDescent="0.25">
      <c r="C1155" s="5"/>
    </row>
    <row r="1156" spans="3:3" x14ac:dyDescent="0.25">
      <c r="C1156" s="5"/>
    </row>
    <row r="1157" spans="3:3" x14ac:dyDescent="0.25">
      <c r="C1157" s="5"/>
    </row>
    <row r="1158" spans="3:3" x14ac:dyDescent="0.25">
      <c r="C1158" s="5"/>
    </row>
    <row r="1159" spans="3:3" x14ac:dyDescent="0.25">
      <c r="C1159" s="5"/>
    </row>
    <row r="1160" spans="3:3" x14ac:dyDescent="0.25">
      <c r="C1160" s="5"/>
    </row>
    <row r="1161" spans="3:3" x14ac:dyDescent="0.25">
      <c r="C1161" s="5"/>
    </row>
    <row r="1162" spans="3:3" x14ac:dyDescent="0.25">
      <c r="C1162" s="5"/>
    </row>
    <row r="1163" spans="3:3" x14ac:dyDescent="0.25">
      <c r="C1163" s="5"/>
    </row>
    <row r="1164" spans="3:3" x14ac:dyDescent="0.25">
      <c r="C1164" s="5"/>
    </row>
    <row r="1165" spans="3:3" x14ac:dyDescent="0.25">
      <c r="C1165" s="5"/>
    </row>
    <row r="1166" spans="3:3" x14ac:dyDescent="0.25">
      <c r="C1166" s="5"/>
    </row>
    <row r="1167" spans="3:3" x14ac:dyDescent="0.25">
      <c r="C1167" s="5"/>
    </row>
    <row r="1168" spans="3:3" x14ac:dyDescent="0.25">
      <c r="C1168" s="5"/>
    </row>
    <row r="1169" spans="3:3" x14ac:dyDescent="0.25">
      <c r="C1169" s="5"/>
    </row>
    <row r="1170" spans="3:3" x14ac:dyDescent="0.25">
      <c r="C1170" s="5"/>
    </row>
    <row r="1171" spans="3:3" x14ac:dyDescent="0.25">
      <c r="C1171" s="5"/>
    </row>
    <row r="1172" spans="3:3" x14ac:dyDescent="0.25">
      <c r="C1172" s="5"/>
    </row>
    <row r="1173" spans="3:3" x14ac:dyDescent="0.25">
      <c r="C1173" s="5"/>
    </row>
    <row r="1174" spans="3:3" x14ac:dyDescent="0.25">
      <c r="C1174" s="5"/>
    </row>
    <row r="1175" spans="3:3" x14ac:dyDescent="0.25">
      <c r="C1175" s="5"/>
    </row>
    <row r="1176" spans="3:3" x14ac:dyDescent="0.25">
      <c r="C1176" s="5"/>
    </row>
    <row r="1177" spans="3:3" x14ac:dyDescent="0.25">
      <c r="C1177" s="5"/>
    </row>
    <row r="1178" spans="3:3" x14ac:dyDescent="0.25">
      <c r="C1178" s="5"/>
    </row>
    <row r="1179" spans="3:3" x14ac:dyDescent="0.25">
      <c r="C1179" s="5"/>
    </row>
    <row r="1180" spans="3:3" x14ac:dyDescent="0.25">
      <c r="C1180" s="5"/>
    </row>
    <row r="1181" spans="3:3" x14ac:dyDescent="0.25">
      <c r="C1181" s="5"/>
    </row>
    <row r="1182" spans="3:3" x14ac:dyDescent="0.25">
      <c r="C1182" s="5"/>
    </row>
    <row r="1183" spans="3:3" x14ac:dyDescent="0.25">
      <c r="C1183" s="5"/>
    </row>
    <row r="1184" spans="3:3" x14ac:dyDescent="0.25">
      <c r="C1184" s="5"/>
    </row>
    <row r="1185" spans="3:3" x14ac:dyDescent="0.25">
      <c r="C1185" s="5"/>
    </row>
    <row r="1186" spans="3:3" x14ac:dyDescent="0.25">
      <c r="C1186" s="5"/>
    </row>
    <row r="1187" spans="3:3" x14ac:dyDescent="0.25">
      <c r="C1187" s="5"/>
    </row>
    <row r="1188" spans="3:3" x14ac:dyDescent="0.25">
      <c r="C1188" s="5"/>
    </row>
    <row r="1189" spans="3:3" x14ac:dyDescent="0.25">
      <c r="C1189" s="5"/>
    </row>
    <row r="1190" spans="3:3" x14ac:dyDescent="0.25">
      <c r="C1190" s="5"/>
    </row>
    <row r="1191" spans="3:3" x14ac:dyDescent="0.25">
      <c r="C1191" s="5"/>
    </row>
    <row r="1192" spans="3:3" x14ac:dyDescent="0.25">
      <c r="C1192" s="5"/>
    </row>
    <row r="1193" spans="3:3" x14ac:dyDescent="0.25">
      <c r="C1193" s="5"/>
    </row>
    <row r="1194" spans="3:3" x14ac:dyDescent="0.25">
      <c r="C1194" s="5"/>
    </row>
    <row r="1195" spans="3:3" x14ac:dyDescent="0.25">
      <c r="C1195" s="5"/>
    </row>
    <row r="1196" spans="3:3" x14ac:dyDescent="0.25">
      <c r="C1196" s="5"/>
    </row>
    <row r="1197" spans="3:3" x14ac:dyDescent="0.25">
      <c r="C1197" s="5"/>
    </row>
    <row r="1198" spans="3:3" x14ac:dyDescent="0.25">
      <c r="C1198" s="5"/>
    </row>
    <row r="1199" spans="3:3" x14ac:dyDescent="0.25">
      <c r="C1199" s="5"/>
    </row>
    <row r="1200" spans="3:3" x14ac:dyDescent="0.25">
      <c r="C1200" s="5"/>
    </row>
    <row r="1201" spans="3:3" x14ac:dyDescent="0.25">
      <c r="C1201" s="5"/>
    </row>
    <row r="1202" spans="3:3" x14ac:dyDescent="0.25">
      <c r="C1202" s="5"/>
    </row>
    <row r="1203" spans="3:3" x14ac:dyDescent="0.25">
      <c r="C1203" s="5"/>
    </row>
    <row r="1204" spans="3:3" x14ac:dyDescent="0.25">
      <c r="C1204" s="5"/>
    </row>
    <row r="1205" spans="3:3" x14ac:dyDescent="0.25">
      <c r="C1205" s="5"/>
    </row>
    <row r="1206" spans="3:3" x14ac:dyDescent="0.25">
      <c r="C1206" s="5"/>
    </row>
    <row r="1207" spans="3:3" x14ac:dyDescent="0.25">
      <c r="C1207" s="5"/>
    </row>
    <row r="1208" spans="3:3" x14ac:dyDescent="0.25">
      <c r="C1208" s="5"/>
    </row>
    <row r="1209" spans="3:3" x14ac:dyDescent="0.25">
      <c r="C1209" s="5"/>
    </row>
    <row r="1210" spans="3:3" x14ac:dyDescent="0.25">
      <c r="C1210" s="5"/>
    </row>
    <row r="1211" spans="3:3" x14ac:dyDescent="0.25">
      <c r="C1211" s="5"/>
    </row>
    <row r="1212" spans="3:3" x14ac:dyDescent="0.25">
      <c r="C1212" s="5"/>
    </row>
    <row r="1213" spans="3:3" x14ac:dyDescent="0.25">
      <c r="C1213" s="5"/>
    </row>
    <row r="1214" spans="3:3" x14ac:dyDescent="0.25">
      <c r="C1214" s="5"/>
    </row>
    <row r="1215" spans="3:3" x14ac:dyDescent="0.25">
      <c r="C1215" s="5"/>
    </row>
    <row r="1216" spans="3:3" x14ac:dyDescent="0.25">
      <c r="C1216" s="5"/>
    </row>
    <row r="1217" spans="3:3" x14ac:dyDescent="0.25">
      <c r="C1217" s="5"/>
    </row>
    <row r="1218" spans="3:3" x14ac:dyDescent="0.25">
      <c r="C1218" s="5"/>
    </row>
    <row r="1219" spans="3:3" x14ac:dyDescent="0.25">
      <c r="C1219" s="5"/>
    </row>
    <row r="1220" spans="3:3" x14ac:dyDescent="0.25">
      <c r="C1220" s="5"/>
    </row>
    <row r="1221" spans="3:3" x14ac:dyDescent="0.25">
      <c r="C1221" s="5"/>
    </row>
    <row r="1222" spans="3:3" x14ac:dyDescent="0.25">
      <c r="C1222" s="5"/>
    </row>
    <row r="1223" spans="3:3" x14ac:dyDescent="0.25">
      <c r="C1223" s="5"/>
    </row>
    <row r="1224" spans="3:3" x14ac:dyDescent="0.25">
      <c r="C1224" s="5"/>
    </row>
    <row r="1225" spans="3:3" x14ac:dyDescent="0.25">
      <c r="C1225" s="5"/>
    </row>
    <row r="1226" spans="3:3" x14ac:dyDescent="0.25">
      <c r="C1226" s="5"/>
    </row>
    <row r="1227" spans="3:3" x14ac:dyDescent="0.25">
      <c r="C1227" s="5"/>
    </row>
    <row r="1228" spans="3:3" x14ac:dyDescent="0.25">
      <c r="C1228" s="5"/>
    </row>
    <row r="1229" spans="3:3" x14ac:dyDescent="0.25">
      <c r="C1229" s="5"/>
    </row>
    <row r="1230" spans="3:3" x14ac:dyDescent="0.25">
      <c r="C1230" s="5"/>
    </row>
    <row r="1231" spans="3:3" x14ac:dyDescent="0.25">
      <c r="C1231" s="5"/>
    </row>
    <row r="1232" spans="3:3" x14ac:dyDescent="0.25">
      <c r="C1232" s="5"/>
    </row>
    <row r="1233" spans="3:3" x14ac:dyDescent="0.25">
      <c r="C1233" s="5"/>
    </row>
    <row r="1234" spans="3:3" x14ac:dyDescent="0.25">
      <c r="C1234" s="5"/>
    </row>
    <row r="1235" spans="3:3" x14ac:dyDescent="0.25">
      <c r="C1235" s="5"/>
    </row>
    <row r="1236" spans="3:3" x14ac:dyDescent="0.25">
      <c r="C1236" s="5"/>
    </row>
    <row r="1237" spans="3:3" x14ac:dyDescent="0.25">
      <c r="C1237" s="5"/>
    </row>
    <row r="1238" spans="3:3" x14ac:dyDescent="0.25">
      <c r="C1238" s="5"/>
    </row>
    <row r="1239" spans="3:3" x14ac:dyDescent="0.25">
      <c r="C1239" s="5"/>
    </row>
    <row r="1240" spans="3:3" x14ac:dyDescent="0.25">
      <c r="C1240" s="5"/>
    </row>
    <row r="1241" spans="3:3" x14ac:dyDescent="0.25">
      <c r="C1241" s="5"/>
    </row>
    <row r="1242" spans="3:3" x14ac:dyDescent="0.25">
      <c r="C1242" s="5"/>
    </row>
    <row r="1243" spans="3:3" x14ac:dyDescent="0.25">
      <c r="C1243" s="5"/>
    </row>
    <row r="1244" spans="3:3" x14ac:dyDescent="0.25">
      <c r="C1244" s="5"/>
    </row>
    <row r="1245" spans="3:3" x14ac:dyDescent="0.25">
      <c r="C1245" s="5"/>
    </row>
    <row r="1246" spans="3:3" x14ac:dyDescent="0.25">
      <c r="C1246" s="5"/>
    </row>
    <row r="1247" spans="3:3" x14ac:dyDescent="0.25">
      <c r="C1247" s="5"/>
    </row>
    <row r="1248" spans="3:3" x14ac:dyDescent="0.25">
      <c r="C1248" s="5"/>
    </row>
    <row r="1249" spans="3:3" x14ac:dyDescent="0.25">
      <c r="C1249" s="5"/>
    </row>
    <row r="1250" spans="3:3" x14ac:dyDescent="0.25">
      <c r="C1250" s="5"/>
    </row>
    <row r="1251" spans="3:3" x14ac:dyDescent="0.25">
      <c r="C1251" s="5"/>
    </row>
    <row r="1252" spans="3:3" x14ac:dyDescent="0.25">
      <c r="C1252" s="5"/>
    </row>
    <row r="1253" spans="3:3" x14ac:dyDescent="0.25">
      <c r="C1253" s="5"/>
    </row>
    <row r="1254" spans="3:3" x14ac:dyDescent="0.25">
      <c r="C1254" s="5"/>
    </row>
    <row r="1255" spans="3:3" x14ac:dyDescent="0.25">
      <c r="C1255" s="5"/>
    </row>
    <row r="1256" spans="3:3" x14ac:dyDescent="0.25">
      <c r="C1256" s="5"/>
    </row>
    <row r="1257" spans="3:3" x14ac:dyDescent="0.25">
      <c r="C1257" s="5"/>
    </row>
    <row r="1258" spans="3:3" x14ac:dyDescent="0.25">
      <c r="C1258" s="5"/>
    </row>
    <row r="1259" spans="3:3" x14ac:dyDescent="0.25">
      <c r="C1259" s="5"/>
    </row>
    <row r="1260" spans="3:3" x14ac:dyDescent="0.25">
      <c r="C1260" s="5"/>
    </row>
    <row r="1261" spans="3:3" x14ac:dyDescent="0.25">
      <c r="C1261" s="5"/>
    </row>
    <row r="1262" spans="3:3" x14ac:dyDescent="0.25">
      <c r="C1262" s="5"/>
    </row>
    <row r="1263" spans="3:3" x14ac:dyDescent="0.25">
      <c r="C1263" s="5"/>
    </row>
    <row r="1264" spans="3:3" x14ac:dyDescent="0.25">
      <c r="C1264" s="5"/>
    </row>
    <row r="1265" spans="3:3" x14ac:dyDescent="0.25">
      <c r="C1265" s="5"/>
    </row>
    <row r="1266" spans="3:3" x14ac:dyDescent="0.25">
      <c r="C1266" s="5"/>
    </row>
    <row r="1267" spans="3:3" x14ac:dyDescent="0.25">
      <c r="C1267" s="5"/>
    </row>
    <row r="1268" spans="3:3" x14ac:dyDescent="0.25">
      <c r="C1268" s="5"/>
    </row>
    <row r="1269" spans="3:3" x14ac:dyDescent="0.25">
      <c r="C1269" s="5"/>
    </row>
    <row r="1270" spans="3:3" x14ac:dyDescent="0.25">
      <c r="C1270" s="5"/>
    </row>
    <row r="1271" spans="3:3" x14ac:dyDescent="0.25">
      <c r="C1271" s="5"/>
    </row>
    <row r="1272" spans="3:3" x14ac:dyDescent="0.25">
      <c r="C1272" s="5"/>
    </row>
    <row r="1273" spans="3:3" x14ac:dyDescent="0.25">
      <c r="C1273" s="5"/>
    </row>
    <row r="1274" spans="3:3" x14ac:dyDescent="0.25">
      <c r="C1274" s="5"/>
    </row>
    <row r="1275" spans="3:3" x14ac:dyDescent="0.25">
      <c r="C1275" s="5"/>
    </row>
    <row r="1276" spans="3:3" x14ac:dyDescent="0.25">
      <c r="C1276" s="5"/>
    </row>
    <row r="1277" spans="3:3" x14ac:dyDescent="0.25">
      <c r="C1277" s="5"/>
    </row>
    <row r="1278" spans="3:3" x14ac:dyDescent="0.25">
      <c r="C1278" s="5"/>
    </row>
    <row r="1279" spans="3:3" x14ac:dyDescent="0.25">
      <c r="C1279" s="5"/>
    </row>
    <row r="1280" spans="3:3" x14ac:dyDescent="0.25">
      <c r="C1280" s="5"/>
    </row>
    <row r="1281" spans="3:3" x14ac:dyDescent="0.25">
      <c r="C1281" s="5"/>
    </row>
    <row r="1282" spans="3:3" x14ac:dyDescent="0.25">
      <c r="C1282" s="5"/>
    </row>
    <row r="1283" spans="3:3" x14ac:dyDescent="0.25">
      <c r="C1283" s="5"/>
    </row>
    <row r="1284" spans="3:3" x14ac:dyDescent="0.25">
      <c r="C1284" s="5"/>
    </row>
    <row r="1285" spans="3:3" x14ac:dyDescent="0.25">
      <c r="C1285" s="5"/>
    </row>
    <row r="1286" spans="3:3" x14ac:dyDescent="0.25">
      <c r="C1286" s="5"/>
    </row>
    <row r="1287" spans="3:3" x14ac:dyDescent="0.25">
      <c r="C1287" s="5"/>
    </row>
    <row r="1288" spans="3:3" x14ac:dyDescent="0.25">
      <c r="C1288" s="5"/>
    </row>
    <row r="1289" spans="3:3" x14ac:dyDescent="0.25">
      <c r="C1289" s="5"/>
    </row>
    <row r="1290" spans="3:3" x14ac:dyDescent="0.25">
      <c r="C1290" s="5"/>
    </row>
    <row r="1291" spans="3:3" x14ac:dyDescent="0.25">
      <c r="C1291" s="5"/>
    </row>
    <row r="1292" spans="3:3" x14ac:dyDescent="0.25">
      <c r="C1292" s="5"/>
    </row>
    <row r="1293" spans="3:3" x14ac:dyDescent="0.25">
      <c r="C1293" s="5"/>
    </row>
    <row r="1294" spans="3:3" x14ac:dyDescent="0.25">
      <c r="C1294" s="5"/>
    </row>
    <row r="1295" spans="3:3" x14ac:dyDescent="0.25">
      <c r="C1295" s="5"/>
    </row>
    <row r="1296" spans="3:3" x14ac:dyDescent="0.25">
      <c r="C1296" s="5"/>
    </row>
    <row r="1297" spans="3:3" x14ac:dyDescent="0.25">
      <c r="C1297" s="5"/>
    </row>
    <row r="1298" spans="3:3" x14ac:dyDescent="0.25">
      <c r="C1298" s="5"/>
    </row>
    <row r="1299" spans="3:3" x14ac:dyDescent="0.25">
      <c r="C1299" s="5"/>
    </row>
    <row r="1300" spans="3:3" x14ac:dyDescent="0.25">
      <c r="C1300" s="5"/>
    </row>
    <row r="1301" spans="3:3" x14ac:dyDescent="0.25">
      <c r="C1301" s="5"/>
    </row>
    <row r="1302" spans="3:3" x14ac:dyDescent="0.25">
      <c r="C1302" s="5"/>
    </row>
    <row r="1303" spans="3:3" x14ac:dyDescent="0.25">
      <c r="C1303" s="5"/>
    </row>
    <row r="1304" spans="3:3" x14ac:dyDescent="0.25">
      <c r="C1304" s="5"/>
    </row>
    <row r="1305" spans="3:3" x14ac:dyDescent="0.25">
      <c r="C1305" s="5"/>
    </row>
    <row r="1306" spans="3:3" x14ac:dyDescent="0.25">
      <c r="C1306" s="5"/>
    </row>
    <row r="1307" spans="3:3" x14ac:dyDescent="0.25">
      <c r="C1307" s="5"/>
    </row>
    <row r="1308" spans="3:3" x14ac:dyDescent="0.25">
      <c r="C1308" s="5"/>
    </row>
    <row r="1309" spans="3:3" x14ac:dyDescent="0.25">
      <c r="C1309" s="5"/>
    </row>
    <row r="1310" spans="3:3" x14ac:dyDescent="0.25">
      <c r="C1310" s="5"/>
    </row>
    <row r="1311" spans="3:3" x14ac:dyDescent="0.25">
      <c r="C1311" s="5"/>
    </row>
    <row r="1312" spans="3:3" x14ac:dyDescent="0.25">
      <c r="C1312" s="5"/>
    </row>
    <row r="1313" spans="3:3" x14ac:dyDescent="0.25">
      <c r="C1313" s="5"/>
    </row>
    <row r="1314" spans="3:3" x14ac:dyDescent="0.25">
      <c r="C1314" s="5"/>
    </row>
    <row r="1315" spans="3:3" x14ac:dyDescent="0.25">
      <c r="C1315" s="5"/>
    </row>
    <row r="1316" spans="3:3" x14ac:dyDescent="0.25">
      <c r="C1316" s="5"/>
    </row>
    <row r="1317" spans="3:3" x14ac:dyDescent="0.25">
      <c r="C1317" s="5"/>
    </row>
    <row r="1318" spans="3:3" x14ac:dyDescent="0.25">
      <c r="C1318" s="5"/>
    </row>
    <row r="1319" spans="3:3" x14ac:dyDescent="0.25">
      <c r="C1319" s="5"/>
    </row>
    <row r="1320" spans="3:3" x14ac:dyDescent="0.25">
      <c r="C1320" s="5"/>
    </row>
    <row r="1321" spans="3:3" x14ac:dyDescent="0.25">
      <c r="C1321" s="5"/>
    </row>
    <row r="1322" spans="3:3" x14ac:dyDescent="0.25">
      <c r="C1322" s="5"/>
    </row>
    <row r="1323" spans="3:3" x14ac:dyDescent="0.25">
      <c r="C1323" s="5"/>
    </row>
    <row r="1324" spans="3:3" x14ac:dyDescent="0.25">
      <c r="C1324" s="5"/>
    </row>
    <row r="1325" spans="3:3" x14ac:dyDescent="0.25">
      <c r="C1325" s="5"/>
    </row>
    <row r="1326" spans="3:3" x14ac:dyDescent="0.25">
      <c r="C1326" s="5"/>
    </row>
    <row r="1327" spans="3:3" x14ac:dyDescent="0.25">
      <c r="C1327" s="5"/>
    </row>
    <row r="1328" spans="3:3" x14ac:dyDescent="0.25">
      <c r="C1328" s="5"/>
    </row>
    <row r="1329" spans="3:3" x14ac:dyDescent="0.25">
      <c r="C1329" s="5"/>
    </row>
    <row r="1330" spans="3:3" x14ac:dyDescent="0.25">
      <c r="C1330" s="5"/>
    </row>
    <row r="1331" spans="3:3" x14ac:dyDescent="0.25">
      <c r="C1331" s="5"/>
    </row>
    <row r="1332" spans="3:3" x14ac:dyDescent="0.25">
      <c r="C1332" s="5"/>
    </row>
    <row r="1333" spans="3:3" x14ac:dyDescent="0.25">
      <c r="C1333" s="5"/>
    </row>
    <row r="1334" spans="3:3" x14ac:dyDescent="0.25">
      <c r="C1334" s="5"/>
    </row>
    <row r="1335" spans="3:3" x14ac:dyDescent="0.25">
      <c r="C1335" s="5"/>
    </row>
    <row r="1336" spans="3:3" x14ac:dyDescent="0.25">
      <c r="C1336" s="5"/>
    </row>
    <row r="1337" spans="3:3" x14ac:dyDescent="0.25">
      <c r="C1337" s="5"/>
    </row>
    <row r="1338" spans="3:3" x14ac:dyDescent="0.25">
      <c r="C1338" s="5"/>
    </row>
    <row r="1339" spans="3:3" x14ac:dyDescent="0.25">
      <c r="C1339" s="5"/>
    </row>
    <row r="1340" spans="3:3" x14ac:dyDescent="0.25">
      <c r="C1340" s="5"/>
    </row>
    <row r="1341" spans="3:3" x14ac:dyDescent="0.25">
      <c r="C1341" s="5"/>
    </row>
    <row r="1342" spans="3:3" x14ac:dyDescent="0.25">
      <c r="C1342" s="5"/>
    </row>
    <row r="1343" spans="3:3" x14ac:dyDescent="0.25">
      <c r="C1343" s="5"/>
    </row>
    <row r="1344" spans="3:3" x14ac:dyDescent="0.25">
      <c r="C1344" s="5"/>
    </row>
    <row r="1345" spans="3:3" x14ac:dyDescent="0.25">
      <c r="C1345" s="5"/>
    </row>
    <row r="1346" spans="3:3" x14ac:dyDescent="0.25">
      <c r="C1346" s="5"/>
    </row>
    <row r="1347" spans="3:3" x14ac:dyDescent="0.25">
      <c r="C1347" s="5"/>
    </row>
    <row r="1348" spans="3:3" x14ac:dyDescent="0.25">
      <c r="C1348" s="5"/>
    </row>
    <row r="1349" spans="3:3" x14ac:dyDescent="0.25">
      <c r="C1349" s="5"/>
    </row>
    <row r="1350" spans="3:3" x14ac:dyDescent="0.25">
      <c r="C1350" s="5"/>
    </row>
    <row r="1351" spans="3:3" x14ac:dyDescent="0.25">
      <c r="C1351" s="5"/>
    </row>
    <row r="1352" spans="3:3" x14ac:dyDescent="0.25">
      <c r="C1352" s="5"/>
    </row>
    <row r="1353" spans="3:3" x14ac:dyDescent="0.25">
      <c r="C1353" s="5"/>
    </row>
    <row r="1354" spans="3:3" x14ac:dyDescent="0.25">
      <c r="C1354" s="5"/>
    </row>
    <row r="1355" spans="3:3" x14ac:dyDescent="0.25">
      <c r="C1355" s="5"/>
    </row>
    <row r="1356" spans="3:3" x14ac:dyDescent="0.25">
      <c r="C1356" s="5"/>
    </row>
    <row r="1357" spans="3:3" x14ac:dyDescent="0.25">
      <c r="C1357" s="5"/>
    </row>
    <row r="1358" spans="3:3" x14ac:dyDescent="0.25">
      <c r="C1358" s="5"/>
    </row>
    <row r="1359" spans="3:3" x14ac:dyDescent="0.25">
      <c r="C1359" s="5"/>
    </row>
    <row r="1360" spans="3:3" x14ac:dyDescent="0.25">
      <c r="C1360" s="5"/>
    </row>
    <row r="1361" spans="3:3" x14ac:dyDescent="0.25">
      <c r="C1361" s="5"/>
    </row>
    <row r="1362" spans="3:3" x14ac:dyDescent="0.25">
      <c r="C1362" s="5"/>
    </row>
    <row r="1363" spans="3:3" x14ac:dyDescent="0.25">
      <c r="C1363" s="5"/>
    </row>
    <row r="1364" spans="3:3" x14ac:dyDescent="0.25">
      <c r="C1364" s="5"/>
    </row>
    <row r="1365" spans="3:3" x14ac:dyDescent="0.25">
      <c r="C1365" s="5"/>
    </row>
    <row r="1366" spans="3:3" x14ac:dyDescent="0.25">
      <c r="C1366" s="5"/>
    </row>
    <row r="1367" spans="3:3" x14ac:dyDescent="0.25">
      <c r="C1367" s="5"/>
    </row>
    <row r="1368" spans="3:3" x14ac:dyDescent="0.25">
      <c r="C1368" s="5"/>
    </row>
    <row r="1369" spans="3:3" x14ac:dyDescent="0.25">
      <c r="C1369" s="5"/>
    </row>
    <row r="1370" spans="3:3" x14ac:dyDescent="0.25">
      <c r="C1370" s="5"/>
    </row>
    <row r="1371" spans="3:3" x14ac:dyDescent="0.25">
      <c r="C1371" s="5"/>
    </row>
    <row r="1372" spans="3:3" x14ac:dyDescent="0.25">
      <c r="C1372" s="5"/>
    </row>
    <row r="1373" spans="3:3" x14ac:dyDescent="0.25">
      <c r="C1373" s="5"/>
    </row>
    <row r="1374" spans="3:3" x14ac:dyDescent="0.25">
      <c r="C1374" s="5"/>
    </row>
    <row r="1375" spans="3:3" x14ac:dyDescent="0.25">
      <c r="C1375" s="5"/>
    </row>
    <row r="1376" spans="3:3" x14ac:dyDescent="0.25">
      <c r="C1376" s="5"/>
    </row>
    <row r="1377" spans="3:3" x14ac:dyDescent="0.25">
      <c r="C1377" s="5"/>
    </row>
    <row r="1378" spans="3:3" x14ac:dyDescent="0.25">
      <c r="C1378" s="5"/>
    </row>
    <row r="1379" spans="3:3" x14ac:dyDescent="0.25">
      <c r="C1379" s="5"/>
    </row>
    <row r="1380" spans="3:3" x14ac:dyDescent="0.25">
      <c r="C1380" s="5"/>
    </row>
    <row r="1381" spans="3:3" x14ac:dyDescent="0.25">
      <c r="C1381" s="5"/>
    </row>
    <row r="1382" spans="3:3" x14ac:dyDescent="0.25">
      <c r="C1382" s="5"/>
    </row>
    <row r="1383" spans="3:3" x14ac:dyDescent="0.25">
      <c r="C1383" s="5"/>
    </row>
    <row r="1384" spans="3:3" x14ac:dyDescent="0.25">
      <c r="C1384" s="5"/>
    </row>
    <row r="1385" spans="3:3" x14ac:dyDescent="0.25">
      <c r="C1385" s="5"/>
    </row>
    <row r="1386" spans="3:3" x14ac:dyDescent="0.25">
      <c r="C1386" s="5"/>
    </row>
    <row r="1387" spans="3:3" x14ac:dyDescent="0.25">
      <c r="C1387" s="5"/>
    </row>
    <row r="1388" spans="3:3" x14ac:dyDescent="0.25">
      <c r="C1388" s="5"/>
    </row>
    <row r="1389" spans="3:3" x14ac:dyDescent="0.25">
      <c r="C1389" s="5"/>
    </row>
    <row r="1390" spans="3:3" x14ac:dyDescent="0.25">
      <c r="C1390" s="5"/>
    </row>
    <row r="1391" spans="3:3" x14ac:dyDescent="0.25">
      <c r="C1391" s="5"/>
    </row>
    <row r="1392" spans="3:3" x14ac:dyDescent="0.25">
      <c r="C1392" s="5"/>
    </row>
    <row r="1393" spans="3:3" x14ac:dyDescent="0.25">
      <c r="C1393" s="5"/>
    </row>
    <row r="1394" spans="3:3" x14ac:dyDescent="0.25">
      <c r="C1394" s="5"/>
    </row>
    <row r="1395" spans="3:3" x14ac:dyDescent="0.25">
      <c r="C1395" s="5"/>
    </row>
    <row r="1396" spans="3:3" x14ac:dyDescent="0.25">
      <c r="C1396" s="5"/>
    </row>
    <row r="1397" spans="3:3" x14ac:dyDescent="0.25">
      <c r="C1397" s="5"/>
    </row>
    <row r="1398" spans="3:3" x14ac:dyDescent="0.25">
      <c r="C1398" s="5"/>
    </row>
    <row r="1399" spans="3:3" x14ac:dyDescent="0.25">
      <c r="C1399" s="5"/>
    </row>
    <row r="1400" spans="3:3" x14ac:dyDescent="0.25">
      <c r="C1400" s="5"/>
    </row>
    <row r="1401" spans="3:3" x14ac:dyDescent="0.25">
      <c r="C1401" s="5"/>
    </row>
    <row r="1402" spans="3:3" x14ac:dyDescent="0.25">
      <c r="C1402" s="5"/>
    </row>
    <row r="1403" spans="3:3" x14ac:dyDescent="0.25">
      <c r="C1403" s="5"/>
    </row>
    <row r="1404" spans="3:3" x14ac:dyDescent="0.25">
      <c r="C1404" s="5"/>
    </row>
    <row r="1405" spans="3:3" x14ac:dyDescent="0.25">
      <c r="C1405" s="5"/>
    </row>
    <row r="1406" spans="3:3" x14ac:dyDescent="0.25">
      <c r="C1406" s="5"/>
    </row>
    <row r="1407" spans="3:3" x14ac:dyDescent="0.25">
      <c r="C1407" s="5"/>
    </row>
    <row r="1408" spans="3:3" x14ac:dyDescent="0.25">
      <c r="C1408" s="5"/>
    </row>
    <row r="1409" spans="3:3" x14ac:dyDescent="0.25">
      <c r="C1409" s="5"/>
    </row>
    <row r="1410" spans="3:3" x14ac:dyDescent="0.25">
      <c r="C1410" s="5"/>
    </row>
    <row r="1411" spans="3:3" x14ac:dyDescent="0.25">
      <c r="C1411" s="5"/>
    </row>
    <row r="1412" spans="3:3" x14ac:dyDescent="0.25">
      <c r="C1412" s="5"/>
    </row>
    <row r="1413" spans="3:3" x14ac:dyDescent="0.25">
      <c r="C1413" s="5"/>
    </row>
    <row r="1414" spans="3:3" x14ac:dyDescent="0.25">
      <c r="C1414" s="5"/>
    </row>
    <row r="1415" spans="3:3" x14ac:dyDescent="0.25">
      <c r="C1415" s="5"/>
    </row>
    <row r="1416" spans="3:3" x14ac:dyDescent="0.25">
      <c r="C1416" s="5"/>
    </row>
    <row r="1417" spans="3:3" x14ac:dyDescent="0.25">
      <c r="C1417" s="5"/>
    </row>
    <row r="1418" spans="3:3" x14ac:dyDescent="0.25">
      <c r="C1418" s="5"/>
    </row>
    <row r="1419" spans="3:3" x14ac:dyDescent="0.25">
      <c r="C1419" s="5"/>
    </row>
    <row r="1420" spans="3:3" x14ac:dyDescent="0.25">
      <c r="C1420" s="5"/>
    </row>
    <row r="1421" spans="3:3" x14ac:dyDescent="0.25">
      <c r="C1421" s="5"/>
    </row>
    <row r="1422" spans="3:3" x14ac:dyDescent="0.25">
      <c r="C1422" s="5"/>
    </row>
    <row r="1423" spans="3:3" x14ac:dyDescent="0.25">
      <c r="C1423" s="5"/>
    </row>
    <row r="1424" spans="3:3" x14ac:dyDescent="0.25">
      <c r="C1424" s="5"/>
    </row>
    <row r="1425" spans="3:3" x14ac:dyDescent="0.25">
      <c r="C1425" s="5"/>
    </row>
    <row r="1426" spans="3:3" x14ac:dyDescent="0.25">
      <c r="C1426" s="5"/>
    </row>
    <row r="1427" spans="3:3" x14ac:dyDescent="0.25">
      <c r="C1427" s="5"/>
    </row>
    <row r="1428" spans="3:3" x14ac:dyDescent="0.25">
      <c r="C1428" s="5"/>
    </row>
    <row r="1429" spans="3:3" x14ac:dyDescent="0.25">
      <c r="C1429" s="5"/>
    </row>
    <row r="1430" spans="3:3" x14ac:dyDescent="0.25">
      <c r="C1430" s="5"/>
    </row>
    <row r="1431" spans="3:3" x14ac:dyDescent="0.25">
      <c r="C1431" s="5"/>
    </row>
    <row r="1432" spans="3:3" x14ac:dyDescent="0.25">
      <c r="C1432" s="5"/>
    </row>
    <row r="1433" spans="3:3" x14ac:dyDescent="0.25">
      <c r="C1433" s="5"/>
    </row>
    <row r="1434" spans="3:3" x14ac:dyDescent="0.25">
      <c r="C1434" s="5"/>
    </row>
    <row r="1435" spans="3:3" x14ac:dyDescent="0.25">
      <c r="C1435" s="5"/>
    </row>
    <row r="1436" spans="3:3" x14ac:dyDescent="0.25">
      <c r="C1436" s="5"/>
    </row>
    <row r="1437" spans="3:3" x14ac:dyDescent="0.25">
      <c r="C1437" s="5"/>
    </row>
    <row r="1438" spans="3:3" x14ac:dyDescent="0.25">
      <c r="C1438" s="5"/>
    </row>
    <row r="1439" spans="3:3" x14ac:dyDescent="0.25">
      <c r="C1439" s="5"/>
    </row>
    <row r="1440" spans="3:3" x14ac:dyDescent="0.25">
      <c r="C1440" s="5"/>
    </row>
    <row r="1441" spans="3:3" x14ac:dyDescent="0.25">
      <c r="C1441" s="5"/>
    </row>
    <row r="1442" spans="3:3" x14ac:dyDescent="0.25">
      <c r="C1442" s="5"/>
    </row>
    <row r="1443" spans="3:3" x14ac:dyDescent="0.25">
      <c r="C1443" s="5"/>
    </row>
    <row r="1444" spans="3:3" x14ac:dyDescent="0.25">
      <c r="C1444" s="5"/>
    </row>
    <row r="1445" spans="3:3" x14ac:dyDescent="0.25">
      <c r="C1445" s="5"/>
    </row>
    <row r="1446" spans="3:3" x14ac:dyDescent="0.25">
      <c r="C1446" s="5"/>
    </row>
    <row r="1447" spans="3:3" x14ac:dyDescent="0.25">
      <c r="C1447" s="5"/>
    </row>
    <row r="1448" spans="3:3" x14ac:dyDescent="0.25">
      <c r="C1448" s="5"/>
    </row>
    <row r="1449" spans="3:3" x14ac:dyDescent="0.25">
      <c r="C1449" s="5"/>
    </row>
    <row r="1450" spans="3:3" x14ac:dyDescent="0.25">
      <c r="C1450" s="5"/>
    </row>
    <row r="1451" spans="3:3" x14ac:dyDescent="0.25">
      <c r="C1451" s="5"/>
    </row>
    <row r="1452" spans="3:3" x14ac:dyDescent="0.25">
      <c r="C1452" s="5"/>
    </row>
    <row r="1453" spans="3:3" x14ac:dyDescent="0.25">
      <c r="C1453" s="5"/>
    </row>
    <row r="1454" spans="3:3" x14ac:dyDescent="0.25">
      <c r="C1454" s="5"/>
    </row>
    <row r="1455" spans="3:3" x14ac:dyDescent="0.25">
      <c r="C1455" s="5"/>
    </row>
    <row r="1456" spans="3:3" x14ac:dyDescent="0.25">
      <c r="C1456" s="5"/>
    </row>
    <row r="1457" spans="3:3" x14ac:dyDescent="0.25">
      <c r="C1457" s="5"/>
    </row>
    <row r="1458" spans="3:3" x14ac:dyDescent="0.25">
      <c r="C1458" s="5"/>
    </row>
    <row r="1459" spans="3:3" x14ac:dyDescent="0.25">
      <c r="C1459" s="5"/>
    </row>
    <row r="1460" spans="3:3" x14ac:dyDescent="0.25">
      <c r="C1460" s="5"/>
    </row>
    <row r="1461" spans="3:3" x14ac:dyDescent="0.25">
      <c r="C1461" s="5"/>
    </row>
    <row r="1462" spans="3:3" x14ac:dyDescent="0.25">
      <c r="C1462" s="5"/>
    </row>
    <row r="1463" spans="3:3" x14ac:dyDescent="0.25">
      <c r="C1463" s="5"/>
    </row>
    <row r="1464" spans="3:3" x14ac:dyDescent="0.25">
      <c r="C1464" s="5"/>
    </row>
    <row r="1465" spans="3:3" x14ac:dyDescent="0.25">
      <c r="C1465" s="5"/>
    </row>
    <row r="1466" spans="3:3" x14ac:dyDescent="0.25">
      <c r="C1466" s="5"/>
    </row>
    <row r="1467" spans="3:3" x14ac:dyDescent="0.25">
      <c r="C1467" s="5"/>
    </row>
    <row r="1468" spans="3:3" x14ac:dyDescent="0.25">
      <c r="C1468" s="5"/>
    </row>
    <row r="1469" spans="3:3" x14ac:dyDescent="0.25">
      <c r="C1469" s="5"/>
    </row>
    <row r="1470" spans="3:3" x14ac:dyDescent="0.25">
      <c r="C1470" s="5"/>
    </row>
    <row r="1471" spans="3:3" x14ac:dyDescent="0.25">
      <c r="C1471" s="5"/>
    </row>
    <row r="1472" spans="3:3" x14ac:dyDescent="0.25">
      <c r="C1472" s="5"/>
    </row>
    <row r="1473" spans="3:3" x14ac:dyDescent="0.25">
      <c r="C1473" s="5"/>
    </row>
    <row r="1474" spans="3:3" x14ac:dyDescent="0.25">
      <c r="C1474" s="5"/>
    </row>
    <row r="1475" spans="3:3" x14ac:dyDescent="0.25">
      <c r="C1475" s="5"/>
    </row>
    <row r="1476" spans="3:3" x14ac:dyDescent="0.25">
      <c r="C1476" s="5"/>
    </row>
    <row r="1477" spans="3:3" x14ac:dyDescent="0.25">
      <c r="C1477" s="5"/>
    </row>
    <row r="1478" spans="3:3" x14ac:dyDescent="0.25">
      <c r="C1478" s="5"/>
    </row>
    <row r="1479" spans="3:3" x14ac:dyDescent="0.25">
      <c r="C1479" s="5"/>
    </row>
    <row r="1480" spans="3:3" x14ac:dyDescent="0.25">
      <c r="C1480" s="5"/>
    </row>
    <row r="1481" spans="3:3" x14ac:dyDescent="0.25">
      <c r="C1481" s="5"/>
    </row>
    <row r="1482" spans="3:3" x14ac:dyDescent="0.25">
      <c r="C1482" s="5"/>
    </row>
    <row r="1483" spans="3:3" x14ac:dyDescent="0.25">
      <c r="C1483" s="5"/>
    </row>
    <row r="1484" spans="3:3" x14ac:dyDescent="0.25">
      <c r="C1484" s="5"/>
    </row>
    <row r="1485" spans="3:3" x14ac:dyDescent="0.25">
      <c r="C1485" s="5"/>
    </row>
    <row r="1486" spans="3:3" x14ac:dyDescent="0.25">
      <c r="C1486" s="5"/>
    </row>
    <row r="1487" spans="3:3" x14ac:dyDescent="0.25">
      <c r="C1487" s="5"/>
    </row>
    <row r="1488" spans="3:3" x14ac:dyDescent="0.25">
      <c r="C1488" s="5"/>
    </row>
    <row r="1489" spans="3:3" x14ac:dyDescent="0.25">
      <c r="C1489" s="5"/>
    </row>
    <row r="1490" spans="3:3" x14ac:dyDescent="0.25">
      <c r="C1490" s="5"/>
    </row>
    <row r="1491" spans="3:3" x14ac:dyDescent="0.25">
      <c r="C1491" s="5"/>
    </row>
    <row r="1492" spans="3:3" x14ac:dyDescent="0.25">
      <c r="C1492" s="5"/>
    </row>
    <row r="1493" spans="3:3" x14ac:dyDescent="0.25">
      <c r="C1493" s="5"/>
    </row>
    <row r="1494" spans="3:3" x14ac:dyDescent="0.25">
      <c r="C1494" s="5"/>
    </row>
    <row r="1495" spans="3:3" x14ac:dyDescent="0.25">
      <c r="C1495" s="5"/>
    </row>
    <row r="1496" spans="3:3" x14ac:dyDescent="0.25">
      <c r="C1496" s="5"/>
    </row>
    <row r="1497" spans="3:3" x14ac:dyDescent="0.25">
      <c r="C1497" s="5"/>
    </row>
    <row r="1498" spans="3:3" x14ac:dyDescent="0.25">
      <c r="C1498" s="5"/>
    </row>
    <row r="1499" spans="3:3" x14ac:dyDescent="0.25">
      <c r="C1499" s="5"/>
    </row>
    <row r="1500" spans="3:3" x14ac:dyDescent="0.25">
      <c r="C1500" s="5"/>
    </row>
    <row r="1501" spans="3:3" x14ac:dyDescent="0.25">
      <c r="C1501" s="5"/>
    </row>
    <row r="1502" spans="3:3" x14ac:dyDescent="0.25">
      <c r="C1502" s="5"/>
    </row>
    <row r="1503" spans="3:3" x14ac:dyDescent="0.25">
      <c r="C1503" s="5"/>
    </row>
    <row r="1504" spans="3:3" x14ac:dyDescent="0.25">
      <c r="C1504" s="5"/>
    </row>
    <row r="1505" spans="3:3" x14ac:dyDescent="0.25">
      <c r="C1505" s="5"/>
    </row>
    <row r="1506" spans="3:3" x14ac:dyDescent="0.25">
      <c r="C1506" s="5"/>
    </row>
    <row r="1507" spans="3:3" x14ac:dyDescent="0.25">
      <c r="C1507" s="5"/>
    </row>
    <row r="1508" spans="3:3" x14ac:dyDescent="0.25">
      <c r="C1508" s="5"/>
    </row>
    <row r="1509" spans="3:3" x14ac:dyDescent="0.25">
      <c r="C1509" s="5"/>
    </row>
    <row r="1510" spans="3:3" x14ac:dyDescent="0.25">
      <c r="C1510" s="5"/>
    </row>
    <row r="1511" spans="3:3" x14ac:dyDescent="0.25">
      <c r="C1511" s="5"/>
    </row>
    <row r="1512" spans="3:3" x14ac:dyDescent="0.25">
      <c r="C1512" s="5"/>
    </row>
    <row r="1513" spans="3:3" x14ac:dyDescent="0.25">
      <c r="C1513" s="5"/>
    </row>
    <row r="1514" spans="3:3" x14ac:dyDescent="0.25">
      <c r="C1514" s="5"/>
    </row>
    <row r="1515" spans="3:3" x14ac:dyDescent="0.25">
      <c r="C1515" s="5"/>
    </row>
    <row r="1516" spans="3:3" x14ac:dyDescent="0.25">
      <c r="C1516" s="5"/>
    </row>
    <row r="1517" spans="3:3" x14ac:dyDescent="0.25">
      <c r="C1517" s="5"/>
    </row>
    <row r="1518" spans="3:3" x14ac:dyDescent="0.25">
      <c r="C1518" s="5"/>
    </row>
    <row r="1519" spans="3:3" x14ac:dyDescent="0.25">
      <c r="C1519" s="5"/>
    </row>
    <row r="1520" spans="3:3" x14ac:dyDescent="0.25">
      <c r="C1520" s="5"/>
    </row>
    <row r="1521" spans="3:3" x14ac:dyDescent="0.25">
      <c r="C1521" s="5"/>
    </row>
    <row r="1522" spans="3:3" x14ac:dyDescent="0.25">
      <c r="C1522" s="5"/>
    </row>
    <row r="1523" spans="3:3" x14ac:dyDescent="0.25">
      <c r="C1523" s="5"/>
    </row>
    <row r="1524" spans="3:3" x14ac:dyDescent="0.25">
      <c r="C1524" s="5"/>
    </row>
    <row r="1525" spans="3:3" x14ac:dyDescent="0.25">
      <c r="C1525" s="5"/>
    </row>
    <row r="1526" spans="3:3" x14ac:dyDescent="0.25">
      <c r="C1526" s="5"/>
    </row>
    <row r="1527" spans="3:3" x14ac:dyDescent="0.25">
      <c r="C1527" s="5"/>
    </row>
    <row r="1528" spans="3:3" x14ac:dyDescent="0.25">
      <c r="C1528" s="5"/>
    </row>
    <row r="1529" spans="3:3" x14ac:dyDescent="0.25">
      <c r="C1529" s="5"/>
    </row>
    <row r="1530" spans="3:3" x14ac:dyDescent="0.25">
      <c r="C1530" s="5"/>
    </row>
    <row r="1531" spans="3:3" x14ac:dyDescent="0.25">
      <c r="C1531" s="5"/>
    </row>
    <row r="1532" spans="3:3" x14ac:dyDescent="0.25">
      <c r="C1532" s="5"/>
    </row>
    <row r="1533" spans="3:3" x14ac:dyDescent="0.25">
      <c r="C1533" s="5"/>
    </row>
    <row r="1534" spans="3:3" x14ac:dyDescent="0.25">
      <c r="C1534" s="5"/>
    </row>
    <row r="1535" spans="3:3" x14ac:dyDescent="0.25">
      <c r="C1535" s="5"/>
    </row>
    <row r="1536" spans="3:3" x14ac:dyDescent="0.25">
      <c r="C1536" s="5"/>
    </row>
    <row r="1537" spans="3:3" x14ac:dyDescent="0.25">
      <c r="C1537" s="5"/>
    </row>
    <row r="1538" spans="3:3" x14ac:dyDescent="0.25">
      <c r="C1538" s="5"/>
    </row>
    <row r="1539" spans="3:3" x14ac:dyDescent="0.25">
      <c r="C1539" s="5"/>
    </row>
    <row r="1540" spans="3:3" x14ac:dyDescent="0.25">
      <c r="C1540" s="5"/>
    </row>
    <row r="1541" spans="3:3" x14ac:dyDescent="0.25">
      <c r="C1541" s="5"/>
    </row>
    <row r="1542" spans="3:3" x14ac:dyDescent="0.25">
      <c r="C1542" s="5"/>
    </row>
    <row r="1543" spans="3:3" x14ac:dyDescent="0.25">
      <c r="C1543" s="5"/>
    </row>
    <row r="1544" spans="3:3" x14ac:dyDescent="0.25">
      <c r="C1544" s="5"/>
    </row>
    <row r="1545" spans="3:3" x14ac:dyDescent="0.25">
      <c r="C1545" s="5"/>
    </row>
    <row r="1546" spans="3:3" x14ac:dyDescent="0.25">
      <c r="C1546" s="5"/>
    </row>
    <row r="1547" spans="3:3" x14ac:dyDescent="0.25">
      <c r="C1547" s="5"/>
    </row>
    <row r="1548" spans="3:3" x14ac:dyDescent="0.25">
      <c r="C1548" s="5"/>
    </row>
    <row r="1549" spans="3:3" x14ac:dyDescent="0.25">
      <c r="C1549" s="5"/>
    </row>
    <row r="1550" spans="3:3" x14ac:dyDescent="0.25">
      <c r="C1550" s="5"/>
    </row>
    <row r="1551" spans="3:3" x14ac:dyDescent="0.25">
      <c r="C1551" s="5"/>
    </row>
    <row r="1552" spans="3:3" x14ac:dyDescent="0.25">
      <c r="C1552" s="5"/>
    </row>
    <row r="1553" spans="3:3" x14ac:dyDescent="0.25">
      <c r="C1553" s="5"/>
    </row>
    <row r="1554" spans="3:3" x14ac:dyDescent="0.25">
      <c r="C1554" s="5"/>
    </row>
    <row r="1555" spans="3:3" x14ac:dyDescent="0.25">
      <c r="C1555" s="5"/>
    </row>
    <row r="1556" spans="3:3" x14ac:dyDescent="0.25">
      <c r="C1556" s="5"/>
    </row>
    <row r="1557" spans="3:3" x14ac:dyDescent="0.25">
      <c r="C1557" s="5"/>
    </row>
    <row r="1558" spans="3:3" x14ac:dyDescent="0.25">
      <c r="C1558" s="5"/>
    </row>
    <row r="1559" spans="3:3" x14ac:dyDescent="0.25">
      <c r="C1559" s="5"/>
    </row>
    <row r="1560" spans="3:3" x14ac:dyDescent="0.25">
      <c r="C1560" s="5"/>
    </row>
    <row r="1561" spans="3:3" x14ac:dyDescent="0.25">
      <c r="C1561" s="5"/>
    </row>
    <row r="1562" spans="3:3" x14ac:dyDescent="0.25">
      <c r="C1562" s="5"/>
    </row>
    <row r="1563" spans="3:3" x14ac:dyDescent="0.25">
      <c r="C1563" s="5"/>
    </row>
    <row r="1564" spans="3:3" x14ac:dyDescent="0.25">
      <c r="C1564" s="5"/>
    </row>
    <row r="1565" spans="3:3" x14ac:dyDescent="0.25">
      <c r="C1565" s="5"/>
    </row>
    <row r="1566" spans="3:3" x14ac:dyDescent="0.25">
      <c r="C1566" s="5"/>
    </row>
    <row r="1567" spans="3:3" x14ac:dyDescent="0.25">
      <c r="C1567" s="5"/>
    </row>
    <row r="1568" spans="3:3" x14ac:dyDescent="0.25">
      <c r="C1568" s="5"/>
    </row>
    <row r="1569" spans="3:3" x14ac:dyDescent="0.25">
      <c r="C1569" s="5"/>
    </row>
    <row r="1570" spans="3:3" x14ac:dyDescent="0.25">
      <c r="C1570" s="5"/>
    </row>
    <row r="1571" spans="3:3" x14ac:dyDescent="0.25">
      <c r="C1571" s="5"/>
    </row>
    <row r="1572" spans="3:3" x14ac:dyDescent="0.25">
      <c r="C1572" s="5"/>
    </row>
    <row r="1573" spans="3:3" x14ac:dyDescent="0.25">
      <c r="C1573" s="5"/>
    </row>
    <row r="1574" spans="3:3" x14ac:dyDescent="0.25">
      <c r="C1574" s="5"/>
    </row>
    <row r="1575" spans="3:3" x14ac:dyDescent="0.25">
      <c r="C1575" s="5"/>
    </row>
    <row r="1576" spans="3:3" x14ac:dyDescent="0.25">
      <c r="C1576" s="5"/>
    </row>
    <row r="1577" spans="3:3" x14ac:dyDescent="0.25">
      <c r="C1577" s="5"/>
    </row>
    <row r="1578" spans="3:3" x14ac:dyDescent="0.25">
      <c r="C1578" s="5"/>
    </row>
    <row r="1579" spans="3:3" x14ac:dyDescent="0.25">
      <c r="C1579" s="5"/>
    </row>
    <row r="1580" spans="3:3" x14ac:dyDescent="0.25">
      <c r="C1580" s="5"/>
    </row>
    <row r="1581" spans="3:3" x14ac:dyDescent="0.25">
      <c r="C1581" s="5"/>
    </row>
    <row r="1582" spans="3:3" x14ac:dyDescent="0.25">
      <c r="C1582" s="5"/>
    </row>
    <row r="1583" spans="3:3" x14ac:dyDescent="0.25">
      <c r="C1583" s="5"/>
    </row>
    <row r="1584" spans="3:3" x14ac:dyDescent="0.25">
      <c r="C1584" s="5"/>
    </row>
    <row r="1585" spans="3:3" x14ac:dyDescent="0.25">
      <c r="C1585" s="5"/>
    </row>
    <row r="1586" spans="3:3" x14ac:dyDescent="0.25">
      <c r="C1586" s="5"/>
    </row>
    <row r="1587" spans="3:3" x14ac:dyDescent="0.25">
      <c r="C1587" s="5"/>
    </row>
    <row r="1588" spans="3:3" x14ac:dyDescent="0.25">
      <c r="C1588" s="5"/>
    </row>
    <row r="1589" spans="3:3" x14ac:dyDescent="0.25">
      <c r="C1589" s="5"/>
    </row>
    <row r="1590" spans="3:3" x14ac:dyDescent="0.25">
      <c r="C1590" s="5"/>
    </row>
    <row r="1591" spans="3:3" x14ac:dyDescent="0.25">
      <c r="C1591" s="5"/>
    </row>
    <row r="1592" spans="3:3" x14ac:dyDescent="0.25">
      <c r="C1592" s="5"/>
    </row>
    <row r="1593" spans="3:3" x14ac:dyDescent="0.25">
      <c r="C1593" s="5"/>
    </row>
    <row r="1594" spans="3:3" x14ac:dyDescent="0.25">
      <c r="C1594" s="5"/>
    </row>
    <row r="1595" spans="3:3" x14ac:dyDescent="0.25">
      <c r="C1595" s="5"/>
    </row>
    <row r="1596" spans="3:3" x14ac:dyDescent="0.25">
      <c r="C1596" s="5"/>
    </row>
    <row r="1597" spans="3:3" x14ac:dyDescent="0.25">
      <c r="C1597" s="5"/>
    </row>
    <row r="1598" spans="3:3" x14ac:dyDescent="0.25">
      <c r="C1598" s="5"/>
    </row>
    <row r="1599" spans="3:3" x14ac:dyDescent="0.25">
      <c r="C1599" s="5"/>
    </row>
    <row r="1600" spans="3:3" x14ac:dyDescent="0.25">
      <c r="C1600" s="5"/>
    </row>
    <row r="1601" spans="3:3" x14ac:dyDescent="0.25">
      <c r="C1601" s="5"/>
    </row>
    <row r="1602" spans="3:3" x14ac:dyDescent="0.25">
      <c r="C1602" s="5"/>
    </row>
    <row r="1603" spans="3:3" x14ac:dyDescent="0.25">
      <c r="C1603" s="5"/>
    </row>
    <row r="1604" spans="3:3" x14ac:dyDescent="0.25">
      <c r="C1604" s="5"/>
    </row>
    <row r="1605" spans="3:3" x14ac:dyDescent="0.25">
      <c r="C1605" s="5"/>
    </row>
    <row r="1606" spans="3:3" x14ac:dyDescent="0.25">
      <c r="C1606" s="5"/>
    </row>
    <row r="1607" spans="3:3" x14ac:dyDescent="0.25">
      <c r="C1607" s="5"/>
    </row>
    <row r="1608" spans="3:3" x14ac:dyDescent="0.25">
      <c r="C1608" s="5"/>
    </row>
    <row r="1609" spans="3:3" x14ac:dyDescent="0.25">
      <c r="C1609" s="5"/>
    </row>
    <row r="1610" spans="3:3" x14ac:dyDescent="0.25">
      <c r="C1610" s="5"/>
    </row>
    <row r="1611" spans="3:3" x14ac:dyDescent="0.25">
      <c r="C1611" s="5"/>
    </row>
    <row r="1612" spans="3:3" x14ac:dyDescent="0.25">
      <c r="C1612" s="5"/>
    </row>
    <row r="1613" spans="3:3" x14ac:dyDescent="0.25">
      <c r="C1613" s="5"/>
    </row>
    <row r="1614" spans="3:3" x14ac:dyDescent="0.25">
      <c r="C1614" s="5"/>
    </row>
    <row r="1615" spans="3:3" x14ac:dyDescent="0.25">
      <c r="C1615" s="5"/>
    </row>
    <row r="1616" spans="3:3" x14ac:dyDescent="0.25">
      <c r="C1616" s="5"/>
    </row>
    <row r="1617" spans="3:3" x14ac:dyDescent="0.25">
      <c r="C1617" s="5"/>
    </row>
    <row r="1618" spans="3:3" x14ac:dyDescent="0.25">
      <c r="C1618" s="5"/>
    </row>
    <row r="1619" spans="3:3" x14ac:dyDescent="0.25">
      <c r="C1619" s="5"/>
    </row>
    <row r="1620" spans="3:3" x14ac:dyDescent="0.25">
      <c r="C1620" s="5"/>
    </row>
    <row r="1621" spans="3:3" x14ac:dyDescent="0.25">
      <c r="C1621" s="5"/>
    </row>
    <row r="1622" spans="3:3" x14ac:dyDescent="0.25">
      <c r="C1622" s="5"/>
    </row>
    <row r="1623" spans="3:3" x14ac:dyDescent="0.25">
      <c r="C1623" s="5"/>
    </row>
    <row r="1624" spans="3:3" x14ac:dyDescent="0.25">
      <c r="C1624" s="5"/>
    </row>
    <row r="1625" spans="3:3" x14ac:dyDescent="0.25">
      <c r="C1625" s="5"/>
    </row>
    <row r="1626" spans="3:3" x14ac:dyDescent="0.25">
      <c r="C1626" s="5"/>
    </row>
    <row r="1627" spans="3:3" x14ac:dyDescent="0.25">
      <c r="C1627" s="5"/>
    </row>
    <row r="1628" spans="3:3" x14ac:dyDescent="0.25">
      <c r="C1628" s="5"/>
    </row>
    <row r="1629" spans="3:3" x14ac:dyDescent="0.25">
      <c r="C1629" s="5"/>
    </row>
    <row r="1630" spans="3:3" x14ac:dyDescent="0.25">
      <c r="C1630" s="5"/>
    </row>
    <row r="1631" spans="3:3" x14ac:dyDescent="0.25">
      <c r="C1631" s="5"/>
    </row>
    <row r="1632" spans="3:3" x14ac:dyDescent="0.25">
      <c r="C1632" s="5"/>
    </row>
    <row r="1633" spans="3:3" x14ac:dyDescent="0.25">
      <c r="C1633" s="5"/>
    </row>
    <row r="1634" spans="3:3" x14ac:dyDescent="0.25">
      <c r="C1634" s="5"/>
    </row>
    <row r="1635" spans="3:3" x14ac:dyDescent="0.25">
      <c r="C1635" s="5"/>
    </row>
    <row r="1636" spans="3:3" x14ac:dyDescent="0.25">
      <c r="C1636" s="5"/>
    </row>
    <row r="1637" spans="3:3" x14ac:dyDescent="0.25">
      <c r="C1637" s="5"/>
    </row>
    <row r="1638" spans="3:3" x14ac:dyDescent="0.25">
      <c r="C1638" s="5"/>
    </row>
    <row r="1639" spans="3:3" x14ac:dyDescent="0.25">
      <c r="C1639" s="5"/>
    </row>
    <row r="1640" spans="3:3" x14ac:dyDescent="0.25">
      <c r="C1640" s="5"/>
    </row>
    <row r="1641" spans="3:3" x14ac:dyDescent="0.25">
      <c r="C1641" s="5"/>
    </row>
    <row r="1642" spans="3:3" x14ac:dyDescent="0.25">
      <c r="C1642" s="5"/>
    </row>
    <row r="1643" spans="3:3" x14ac:dyDescent="0.25">
      <c r="C1643" s="5"/>
    </row>
    <row r="1644" spans="3:3" x14ac:dyDescent="0.25">
      <c r="C1644" s="5"/>
    </row>
    <row r="1645" spans="3:3" x14ac:dyDescent="0.25">
      <c r="C1645" s="5"/>
    </row>
    <row r="1646" spans="3:3" x14ac:dyDescent="0.25">
      <c r="C1646" s="5"/>
    </row>
    <row r="1647" spans="3:3" x14ac:dyDescent="0.25">
      <c r="C1647" s="5"/>
    </row>
    <row r="1648" spans="3:3" x14ac:dyDescent="0.25">
      <c r="C1648" s="5"/>
    </row>
    <row r="1649" spans="3:3" x14ac:dyDescent="0.25">
      <c r="C1649" s="5"/>
    </row>
    <row r="1650" spans="3:3" x14ac:dyDescent="0.25">
      <c r="C1650" s="5"/>
    </row>
    <row r="1651" spans="3:3" x14ac:dyDescent="0.25">
      <c r="C1651" s="5"/>
    </row>
    <row r="1652" spans="3:3" x14ac:dyDescent="0.25">
      <c r="C1652" s="5"/>
    </row>
    <row r="1653" spans="3:3" x14ac:dyDescent="0.25">
      <c r="C1653" s="5"/>
    </row>
    <row r="1654" spans="3:3" x14ac:dyDescent="0.25">
      <c r="C1654" s="5"/>
    </row>
    <row r="1655" spans="3:3" x14ac:dyDescent="0.25">
      <c r="C1655" s="5"/>
    </row>
    <row r="1656" spans="3:3" x14ac:dyDescent="0.25">
      <c r="C1656" s="5"/>
    </row>
    <row r="1657" spans="3:3" x14ac:dyDescent="0.25">
      <c r="C1657" s="5"/>
    </row>
    <row r="1658" spans="3:3" x14ac:dyDescent="0.25">
      <c r="C1658" s="5"/>
    </row>
    <row r="1659" spans="3:3" x14ac:dyDescent="0.25">
      <c r="C1659" s="5"/>
    </row>
    <row r="1660" spans="3:3" x14ac:dyDescent="0.25">
      <c r="C1660" s="5"/>
    </row>
    <row r="1661" spans="3:3" x14ac:dyDescent="0.25">
      <c r="C1661" s="5"/>
    </row>
    <row r="1662" spans="3:3" x14ac:dyDescent="0.25">
      <c r="C1662" s="5"/>
    </row>
    <row r="1663" spans="3:3" x14ac:dyDescent="0.25">
      <c r="C1663" s="5"/>
    </row>
    <row r="1664" spans="3:3" x14ac:dyDescent="0.25">
      <c r="C1664" s="5"/>
    </row>
    <row r="1665" spans="3:3" x14ac:dyDescent="0.25">
      <c r="C1665" s="5"/>
    </row>
    <row r="1666" spans="3:3" x14ac:dyDescent="0.25">
      <c r="C1666" s="5"/>
    </row>
    <row r="1667" spans="3:3" x14ac:dyDescent="0.25">
      <c r="C1667" s="5"/>
    </row>
    <row r="1668" spans="3:3" x14ac:dyDescent="0.25">
      <c r="C1668" s="5"/>
    </row>
    <row r="1669" spans="3:3" x14ac:dyDescent="0.25">
      <c r="C1669" s="5"/>
    </row>
    <row r="1670" spans="3:3" x14ac:dyDescent="0.25">
      <c r="C1670" s="5"/>
    </row>
    <row r="1671" spans="3:3" x14ac:dyDescent="0.25">
      <c r="C1671" s="5"/>
    </row>
    <row r="1672" spans="3:3" x14ac:dyDescent="0.25">
      <c r="C1672" s="5"/>
    </row>
    <row r="1673" spans="3:3" x14ac:dyDescent="0.25">
      <c r="C1673" s="5"/>
    </row>
    <row r="1674" spans="3:3" x14ac:dyDescent="0.25">
      <c r="C1674" s="5"/>
    </row>
    <row r="1675" spans="3:3" x14ac:dyDescent="0.25">
      <c r="C1675" s="5"/>
    </row>
    <row r="1676" spans="3:3" x14ac:dyDescent="0.25">
      <c r="C1676" s="5"/>
    </row>
    <row r="1677" spans="3:3" x14ac:dyDescent="0.25">
      <c r="C1677" s="5"/>
    </row>
    <row r="1678" spans="3:3" x14ac:dyDescent="0.25">
      <c r="C1678" s="5"/>
    </row>
    <row r="1679" spans="3:3" x14ac:dyDescent="0.25">
      <c r="C1679" s="5"/>
    </row>
    <row r="1680" spans="3:3" x14ac:dyDescent="0.25">
      <c r="C1680" s="5"/>
    </row>
    <row r="1681" spans="3:3" x14ac:dyDescent="0.25">
      <c r="C1681" s="5"/>
    </row>
    <row r="1682" spans="3:3" x14ac:dyDescent="0.25">
      <c r="C1682" s="5"/>
    </row>
    <row r="1683" spans="3:3" x14ac:dyDescent="0.25">
      <c r="C1683" s="5"/>
    </row>
    <row r="1684" spans="3:3" x14ac:dyDescent="0.25">
      <c r="C1684" s="5"/>
    </row>
    <row r="1685" spans="3:3" x14ac:dyDescent="0.25">
      <c r="C1685" s="5"/>
    </row>
    <row r="1686" spans="3:3" x14ac:dyDescent="0.25">
      <c r="C1686" s="5"/>
    </row>
    <row r="1687" spans="3:3" x14ac:dyDescent="0.25">
      <c r="C1687" s="5"/>
    </row>
    <row r="1688" spans="3:3" x14ac:dyDescent="0.25">
      <c r="C1688" s="5"/>
    </row>
    <row r="1689" spans="3:3" x14ac:dyDescent="0.25">
      <c r="C1689" s="5"/>
    </row>
    <row r="1690" spans="3:3" x14ac:dyDescent="0.25">
      <c r="C1690" s="5"/>
    </row>
    <row r="1691" spans="3:3" x14ac:dyDescent="0.25">
      <c r="C1691" s="5"/>
    </row>
    <row r="1692" spans="3:3" x14ac:dyDescent="0.25">
      <c r="C1692" s="5"/>
    </row>
    <row r="1693" spans="3:3" x14ac:dyDescent="0.25">
      <c r="C1693" s="5"/>
    </row>
    <row r="1694" spans="3:3" x14ac:dyDescent="0.25">
      <c r="C1694" s="5"/>
    </row>
    <row r="1695" spans="3:3" x14ac:dyDescent="0.25">
      <c r="C1695" s="5"/>
    </row>
    <row r="1696" spans="3:3" x14ac:dyDescent="0.25">
      <c r="C1696" s="5"/>
    </row>
    <row r="1697" spans="3:3" x14ac:dyDescent="0.25">
      <c r="C1697" s="5"/>
    </row>
    <row r="1698" spans="3:3" x14ac:dyDescent="0.25">
      <c r="C1698" s="5"/>
    </row>
    <row r="1699" spans="3:3" x14ac:dyDescent="0.25">
      <c r="C1699" s="5"/>
    </row>
    <row r="1700" spans="3:3" x14ac:dyDescent="0.25">
      <c r="C1700" s="5"/>
    </row>
    <row r="1701" spans="3:3" x14ac:dyDescent="0.25">
      <c r="C1701" s="5"/>
    </row>
    <row r="1702" spans="3:3" x14ac:dyDescent="0.25">
      <c r="C1702" s="5"/>
    </row>
    <row r="1703" spans="3:3" x14ac:dyDescent="0.25">
      <c r="C1703" s="5"/>
    </row>
    <row r="1704" spans="3:3" x14ac:dyDescent="0.25">
      <c r="C1704" s="5"/>
    </row>
    <row r="1705" spans="3:3" x14ac:dyDescent="0.25">
      <c r="C1705" s="5"/>
    </row>
    <row r="1706" spans="3:3" x14ac:dyDescent="0.25">
      <c r="C1706" s="5"/>
    </row>
    <row r="1707" spans="3:3" x14ac:dyDescent="0.25">
      <c r="C1707" s="5"/>
    </row>
    <row r="1708" spans="3:3" x14ac:dyDescent="0.25">
      <c r="C1708" s="5"/>
    </row>
    <row r="1709" spans="3:3" x14ac:dyDescent="0.25">
      <c r="C1709" s="5"/>
    </row>
    <row r="1710" spans="3:3" x14ac:dyDescent="0.25">
      <c r="C1710" s="5"/>
    </row>
    <row r="1711" spans="3:3" x14ac:dyDescent="0.25">
      <c r="C1711" s="5"/>
    </row>
    <row r="1712" spans="3:3" x14ac:dyDescent="0.25">
      <c r="C1712" s="5"/>
    </row>
    <row r="1713" spans="3:3" x14ac:dyDescent="0.25">
      <c r="C1713" s="5"/>
    </row>
    <row r="1714" spans="3:3" x14ac:dyDescent="0.25">
      <c r="C1714" s="5"/>
    </row>
    <row r="1715" spans="3:3" x14ac:dyDescent="0.25">
      <c r="C1715" s="5"/>
    </row>
    <row r="1716" spans="3:3" x14ac:dyDescent="0.25">
      <c r="C1716" s="5"/>
    </row>
    <row r="1717" spans="3:3" x14ac:dyDescent="0.25">
      <c r="C1717" s="5"/>
    </row>
    <row r="1718" spans="3:3" x14ac:dyDescent="0.25">
      <c r="C1718" s="5"/>
    </row>
    <row r="1719" spans="3:3" x14ac:dyDescent="0.25">
      <c r="C1719" s="5"/>
    </row>
    <row r="1720" spans="3:3" x14ac:dyDescent="0.25">
      <c r="C1720" s="5"/>
    </row>
    <row r="1721" spans="3:3" x14ac:dyDescent="0.25">
      <c r="C1721" s="5"/>
    </row>
    <row r="1722" spans="3:3" x14ac:dyDescent="0.25">
      <c r="C1722" s="5"/>
    </row>
    <row r="1723" spans="3:3" x14ac:dyDescent="0.25">
      <c r="C1723" s="5"/>
    </row>
    <row r="1724" spans="3:3" x14ac:dyDescent="0.25">
      <c r="C1724" s="5"/>
    </row>
    <row r="1725" spans="3:3" x14ac:dyDescent="0.25">
      <c r="C1725" s="5"/>
    </row>
    <row r="1726" spans="3:3" x14ac:dyDescent="0.25">
      <c r="C1726" s="5"/>
    </row>
    <row r="1727" spans="3:3" x14ac:dyDescent="0.25">
      <c r="C1727" s="5"/>
    </row>
    <row r="1728" spans="3:3" x14ac:dyDescent="0.25">
      <c r="C1728" s="5"/>
    </row>
    <row r="1729" spans="3:3" x14ac:dyDescent="0.25">
      <c r="C1729" s="5"/>
    </row>
    <row r="1730" spans="3:3" x14ac:dyDescent="0.25">
      <c r="C1730" s="5"/>
    </row>
    <row r="1731" spans="3:3" x14ac:dyDescent="0.25">
      <c r="C1731" s="5"/>
    </row>
    <row r="1732" spans="3:3" x14ac:dyDescent="0.25">
      <c r="C1732" s="5"/>
    </row>
    <row r="1733" spans="3:3" x14ac:dyDescent="0.25">
      <c r="C1733" s="5"/>
    </row>
    <row r="1734" spans="3:3" x14ac:dyDescent="0.25">
      <c r="C1734" s="5"/>
    </row>
    <row r="1735" spans="3:3" x14ac:dyDescent="0.25">
      <c r="C1735" s="5"/>
    </row>
    <row r="1736" spans="3:3" x14ac:dyDescent="0.25">
      <c r="C1736" s="5"/>
    </row>
    <row r="1737" spans="3:3" x14ac:dyDescent="0.25">
      <c r="C1737" s="5"/>
    </row>
    <row r="1738" spans="3:3" x14ac:dyDescent="0.25">
      <c r="C1738" s="5"/>
    </row>
    <row r="1739" spans="3:3" x14ac:dyDescent="0.25">
      <c r="C1739" s="5"/>
    </row>
    <row r="1740" spans="3:3" x14ac:dyDescent="0.25">
      <c r="C1740" s="5"/>
    </row>
    <row r="1741" spans="3:3" x14ac:dyDescent="0.25">
      <c r="C1741" s="5"/>
    </row>
    <row r="1742" spans="3:3" x14ac:dyDescent="0.25">
      <c r="C1742" s="5"/>
    </row>
    <row r="1743" spans="3:3" x14ac:dyDescent="0.25">
      <c r="C1743" s="5"/>
    </row>
    <row r="1744" spans="3:3" x14ac:dyDescent="0.25">
      <c r="C1744" s="5"/>
    </row>
    <row r="1745" spans="3:3" x14ac:dyDescent="0.25">
      <c r="C1745" s="5"/>
    </row>
    <row r="1746" spans="3:3" x14ac:dyDescent="0.25">
      <c r="C1746" s="5"/>
    </row>
    <row r="1747" spans="3:3" x14ac:dyDescent="0.25">
      <c r="C1747" s="5"/>
    </row>
    <row r="1748" spans="3:3" x14ac:dyDescent="0.25">
      <c r="C1748" s="5"/>
    </row>
    <row r="1749" spans="3:3" x14ac:dyDescent="0.25">
      <c r="C1749" s="5"/>
    </row>
    <row r="1750" spans="3:3" x14ac:dyDescent="0.25">
      <c r="C1750" s="5"/>
    </row>
    <row r="1751" spans="3:3" x14ac:dyDescent="0.25">
      <c r="C1751" s="5"/>
    </row>
    <row r="1752" spans="3:3" x14ac:dyDescent="0.25">
      <c r="C1752" s="5"/>
    </row>
    <row r="1753" spans="3:3" x14ac:dyDescent="0.25">
      <c r="C1753" s="5"/>
    </row>
    <row r="1754" spans="3:3" x14ac:dyDescent="0.25">
      <c r="C1754" s="5"/>
    </row>
    <row r="1755" spans="3:3" x14ac:dyDescent="0.25">
      <c r="C1755" s="5"/>
    </row>
    <row r="1756" spans="3:3" x14ac:dyDescent="0.25">
      <c r="C1756" s="5"/>
    </row>
    <row r="1757" spans="3:3" x14ac:dyDescent="0.25">
      <c r="C1757" s="5"/>
    </row>
    <row r="1758" spans="3:3" x14ac:dyDescent="0.25">
      <c r="C1758" s="5"/>
    </row>
    <row r="1759" spans="3:3" x14ac:dyDescent="0.25">
      <c r="C1759" s="5"/>
    </row>
    <row r="1760" spans="3:3" x14ac:dyDescent="0.25">
      <c r="C1760" s="5"/>
    </row>
    <row r="1761" spans="3:3" x14ac:dyDescent="0.25">
      <c r="C1761" s="5"/>
    </row>
    <row r="1762" spans="3:3" x14ac:dyDescent="0.25">
      <c r="C1762" s="5"/>
    </row>
    <row r="1763" spans="3:3" x14ac:dyDescent="0.25">
      <c r="C1763" s="5"/>
    </row>
    <row r="1764" spans="3:3" x14ac:dyDescent="0.25">
      <c r="C1764" s="5"/>
    </row>
    <row r="1765" spans="3:3" x14ac:dyDescent="0.25">
      <c r="C1765" s="5"/>
    </row>
    <row r="1766" spans="3:3" x14ac:dyDescent="0.25">
      <c r="C1766" s="5"/>
    </row>
    <row r="1767" spans="3:3" x14ac:dyDescent="0.25">
      <c r="C1767" s="5"/>
    </row>
    <row r="1768" spans="3:3" x14ac:dyDescent="0.25">
      <c r="C1768" s="5"/>
    </row>
    <row r="1769" spans="3:3" x14ac:dyDescent="0.25">
      <c r="C1769" s="5"/>
    </row>
    <row r="1770" spans="3:3" x14ac:dyDescent="0.25">
      <c r="C1770" s="5"/>
    </row>
    <row r="1771" spans="3:3" x14ac:dyDescent="0.25">
      <c r="C1771" s="5"/>
    </row>
    <row r="1772" spans="3:3" x14ac:dyDescent="0.25">
      <c r="C1772" s="5"/>
    </row>
    <row r="1773" spans="3:3" x14ac:dyDescent="0.25">
      <c r="C1773" s="5"/>
    </row>
    <row r="1774" spans="3:3" x14ac:dyDescent="0.25">
      <c r="C1774" s="5"/>
    </row>
    <row r="1775" spans="3:3" x14ac:dyDescent="0.25">
      <c r="C1775" s="5"/>
    </row>
    <row r="1776" spans="3:3" x14ac:dyDescent="0.25">
      <c r="C1776" s="5"/>
    </row>
    <row r="1777" spans="3:3" x14ac:dyDescent="0.25">
      <c r="C1777" s="5"/>
    </row>
    <row r="1778" spans="3:3" x14ac:dyDescent="0.25">
      <c r="C1778" s="5"/>
    </row>
    <row r="1779" spans="3:3" x14ac:dyDescent="0.25">
      <c r="C1779" s="5"/>
    </row>
    <row r="1780" spans="3:3" x14ac:dyDescent="0.25">
      <c r="C1780" s="5"/>
    </row>
    <row r="1781" spans="3:3" x14ac:dyDescent="0.25">
      <c r="C1781" s="5"/>
    </row>
    <row r="1782" spans="3:3" x14ac:dyDescent="0.25">
      <c r="C1782" s="5"/>
    </row>
    <row r="1783" spans="3:3" x14ac:dyDescent="0.25">
      <c r="C1783" s="5"/>
    </row>
    <row r="1784" spans="3:3" x14ac:dyDescent="0.25">
      <c r="C1784" s="5"/>
    </row>
    <row r="1785" spans="3:3" x14ac:dyDescent="0.25">
      <c r="C1785" s="5"/>
    </row>
    <row r="1786" spans="3:3" x14ac:dyDescent="0.25">
      <c r="C1786" s="5"/>
    </row>
    <row r="1787" spans="3:3" x14ac:dyDescent="0.25">
      <c r="C1787" s="5"/>
    </row>
    <row r="1788" spans="3:3" x14ac:dyDescent="0.25">
      <c r="C1788" s="5"/>
    </row>
    <row r="1789" spans="3:3" x14ac:dyDescent="0.25">
      <c r="C1789" s="5"/>
    </row>
    <row r="1790" spans="3:3" x14ac:dyDescent="0.25">
      <c r="C1790" s="5"/>
    </row>
    <row r="1791" spans="3:3" x14ac:dyDescent="0.25">
      <c r="C1791" s="5"/>
    </row>
    <row r="1792" spans="3:3" x14ac:dyDescent="0.25">
      <c r="C1792" s="5"/>
    </row>
    <row r="1793" spans="3:3" x14ac:dyDescent="0.25">
      <c r="C1793" s="5"/>
    </row>
    <row r="1794" spans="3:3" x14ac:dyDescent="0.25">
      <c r="C1794" s="5"/>
    </row>
    <row r="1795" spans="3:3" x14ac:dyDescent="0.25">
      <c r="C1795" s="5"/>
    </row>
    <row r="1796" spans="3:3" x14ac:dyDescent="0.25">
      <c r="C1796" s="5"/>
    </row>
    <row r="1797" spans="3:3" x14ac:dyDescent="0.25">
      <c r="C1797" s="5"/>
    </row>
    <row r="1798" spans="3:3" x14ac:dyDescent="0.25">
      <c r="C1798" s="5"/>
    </row>
    <row r="1799" spans="3:3" x14ac:dyDescent="0.25">
      <c r="C1799" s="5"/>
    </row>
    <row r="1800" spans="3:3" x14ac:dyDescent="0.25">
      <c r="C1800" s="5"/>
    </row>
    <row r="1801" spans="3:3" x14ac:dyDescent="0.25">
      <c r="C1801" s="5"/>
    </row>
    <row r="1802" spans="3:3" x14ac:dyDescent="0.25">
      <c r="C1802" s="5"/>
    </row>
    <row r="1803" spans="3:3" x14ac:dyDescent="0.25">
      <c r="C1803" s="5"/>
    </row>
    <row r="1804" spans="3:3" x14ac:dyDescent="0.25">
      <c r="C1804" s="5"/>
    </row>
    <row r="1805" spans="3:3" x14ac:dyDescent="0.25">
      <c r="C1805" s="5"/>
    </row>
    <row r="1806" spans="3:3" x14ac:dyDescent="0.25">
      <c r="C1806" s="5"/>
    </row>
    <row r="1807" spans="3:3" x14ac:dyDescent="0.25">
      <c r="C1807" s="5"/>
    </row>
    <row r="1808" spans="3:3" x14ac:dyDescent="0.25">
      <c r="C1808" s="5"/>
    </row>
    <row r="1809" spans="3:3" x14ac:dyDescent="0.25">
      <c r="C1809" s="5"/>
    </row>
    <row r="1810" spans="3:3" x14ac:dyDescent="0.25">
      <c r="C1810" s="5"/>
    </row>
    <row r="1811" spans="3:3" x14ac:dyDescent="0.25">
      <c r="C1811" s="5"/>
    </row>
    <row r="1812" spans="3:3" x14ac:dyDescent="0.25">
      <c r="C1812" s="5"/>
    </row>
    <row r="1813" spans="3:3" x14ac:dyDescent="0.25">
      <c r="C1813" s="5"/>
    </row>
    <row r="1814" spans="3:3" x14ac:dyDescent="0.25">
      <c r="C1814" s="5"/>
    </row>
    <row r="1815" spans="3:3" x14ac:dyDescent="0.25">
      <c r="C1815" s="5"/>
    </row>
    <row r="1816" spans="3:3" x14ac:dyDescent="0.25">
      <c r="C1816" s="5"/>
    </row>
    <row r="1817" spans="3:3" x14ac:dyDescent="0.25">
      <c r="C1817" s="5"/>
    </row>
    <row r="1818" spans="3:3" x14ac:dyDescent="0.25">
      <c r="C1818" s="5"/>
    </row>
    <row r="1819" spans="3:3" x14ac:dyDescent="0.25">
      <c r="C1819" s="5"/>
    </row>
    <row r="1820" spans="3:3" x14ac:dyDescent="0.25">
      <c r="C1820" s="5"/>
    </row>
    <row r="1821" spans="3:3" x14ac:dyDescent="0.25">
      <c r="C1821" s="5"/>
    </row>
    <row r="1822" spans="3:3" x14ac:dyDescent="0.25">
      <c r="C1822" s="5"/>
    </row>
    <row r="1823" spans="3:3" x14ac:dyDescent="0.25">
      <c r="C1823" s="5"/>
    </row>
    <row r="1824" spans="3:3" x14ac:dyDescent="0.25">
      <c r="C1824" s="5"/>
    </row>
    <row r="1825" spans="3:3" x14ac:dyDescent="0.25">
      <c r="C1825" s="5"/>
    </row>
    <row r="1826" spans="3:3" x14ac:dyDescent="0.25">
      <c r="C1826" s="5"/>
    </row>
    <row r="1827" spans="3:3" x14ac:dyDescent="0.25">
      <c r="C1827" s="5"/>
    </row>
    <row r="1828" spans="3:3" x14ac:dyDescent="0.25">
      <c r="C1828" s="5"/>
    </row>
    <row r="1829" spans="3:3" x14ac:dyDescent="0.25">
      <c r="C1829" s="5"/>
    </row>
    <row r="1830" spans="3:3" x14ac:dyDescent="0.25">
      <c r="C1830" s="5"/>
    </row>
    <row r="1831" spans="3:3" x14ac:dyDescent="0.25">
      <c r="C1831" s="5"/>
    </row>
    <row r="1832" spans="3:3" x14ac:dyDescent="0.25">
      <c r="C1832" s="5"/>
    </row>
    <row r="1833" spans="3:3" x14ac:dyDescent="0.25">
      <c r="C1833" s="5"/>
    </row>
    <row r="1834" spans="3:3" x14ac:dyDescent="0.25">
      <c r="C1834" s="5"/>
    </row>
    <row r="1835" spans="3:3" x14ac:dyDescent="0.25">
      <c r="C1835" s="5"/>
    </row>
    <row r="1836" spans="3:3" x14ac:dyDescent="0.25">
      <c r="C1836" s="5"/>
    </row>
    <row r="1837" spans="3:3" x14ac:dyDescent="0.25">
      <c r="C1837" s="5"/>
    </row>
    <row r="1838" spans="3:3" x14ac:dyDescent="0.25">
      <c r="C1838" s="5"/>
    </row>
    <row r="1839" spans="3:3" x14ac:dyDescent="0.25">
      <c r="C1839" s="5"/>
    </row>
    <row r="1840" spans="3:3" x14ac:dyDescent="0.25">
      <c r="C1840" s="5"/>
    </row>
    <row r="1841" spans="3:3" x14ac:dyDescent="0.25">
      <c r="C1841" s="5"/>
    </row>
    <row r="1842" spans="3:3" x14ac:dyDescent="0.25">
      <c r="C1842" s="5"/>
    </row>
    <row r="1843" spans="3:3" x14ac:dyDescent="0.25">
      <c r="C1843" s="5"/>
    </row>
    <row r="1844" spans="3:3" x14ac:dyDescent="0.25">
      <c r="C1844" s="5"/>
    </row>
    <row r="1845" spans="3:3" x14ac:dyDescent="0.25">
      <c r="C1845" s="5"/>
    </row>
    <row r="1846" spans="3:3" x14ac:dyDescent="0.25">
      <c r="C1846" s="5"/>
    </row>
    <row r="1847" spans="3:3" x14ac:dyDescent="0.25">
      <c r="C1847" s="5"/>
    </row>
    <row r="1848" spans="3:3" x14ac:dyDescent="0.25">
      <c r="C1848" s="5"/>
    </row>
    <row r="1849" spans="3:3" x14ac:dyDescent="0.25">
      <c r="C1849" s="5"/>
    </row>
    <row r="1850" spans="3:3" x14ac:dyDescent="0.25">
      <c r="C1850" s="5"/>
    </row>
    <row r="1851" spans="3:3" x14ac:dyDescent="0.25">
      <c r="C1851" s="5"/>
    </row>
    <row r="1852" spans="3:3" x14ac:dyDescent="0.25">
      <c r="C1852" s="5"/>
    </row>
    <row r="1853" spans="3:3" x14ac:dyDescent="0.25">
      <c r="C1853" s="5"/>
    </row>
    <row r="1854" spans="3:3" x14ac:dyDescent="0.25">
      <c r="C1854" s="5"/>
    </row>
    <row r="1855" spans="3:3" x14ac:dyDescent="0.25">
      <c r="C1855" s="5"/>
    </row>
    <row r="1856" spans="3:3" x14ac:dyDescent="0.25">
      <c r="C1856" s="5"/>
    </row>
    <row r="1857" spans="3:3" x14ac:dyDescent="0.25">
      <c r="C1857" s="5"/>
    </row>
    <row r="1858" spans="3:3" x14ac:dyDescent="0.25">
      <c r="C1858" s="5"/>
    </row>
    <row r="1859" spans="3:3" x14ac:dyDescent="0.25">
      <c r="C1859" s="5"/>
    </row>
    <row r="1860" spans="3:3" x14ac:dyDescent="0.25">
      <c r="C1860" s="5"/>
    </row>
    <row r="1861" spans="3:3" x14ac:dyDescent="0.25">
      <c r="C1861" s="5"/>
    </row>
    <row r="1862" spans="3:3" x14ac:dyDescent="0.25">
      <c r="C1862" s="5"/>
    </row>
    <row r="1863" spans="3:3" x14ac:dyDescent="0.25">
      <c r="C1863" s="5"/>
    </row>
    <row r="1864" spans="3:3" x14ac:dyDescent="0.25">
      <c r="C1864" s="5"/>
    </row>
    <row r="1865" spans="3:3" x14ac:dyDescent="0.25">
      <c r="C1865" s="5"/>
    </row>
    <row r="1866" spans="3:3" x14ac:dyDescent="0.25">
      <c r="C1866" s="5"/>
    </row>
    <row r="1867" spans="3:3" x14ac:dyDescent="0.25">
      <c r="C1867" s="5"/>
    </row>
    <row r="1868" spans="3:3" x14ac:dyDescent="0.25">
      <c r="C1868" s="5"/>
    </row>
    <row r="1869" spans="3:3" x14ac:dyDescent="0.25">
      <c r="C1869" s="5"/>
    </row>
    <row r="1870" spans="3:3" x14ac:dyDescent="0.25">
      <c r="C1870" s="5"/>
    </row>
    <row r="1871" spans="3:3" x14ac:dyDescent="0.25">
      <c r="C1871" s="5"/>
    </row>
    <row r="1872" spans="3:3" x14ac:dyDescent="0.25">
      <c r="C1872" s="5"/>
    </row>
    <row r="1873" spans="3:3" x14ac:dyDescent="0.25">
      <c r="C1873" s="5"/>
    </row>
    <row r="1874" spans="3:3" x14ac:dyDescent="0.25">
      <c r="C1874" s="5"/>
    </row>
    <row r="1875" spans="3:3" x14ac:dyDescent="0.25">
      <c r="C1875" s="5"/>
    </row>
    <row r="1876" spans="3:3" x14ac:dyDescent="0.25">
      <c r="C1876" s="5"/>
    </row>
    <row r="1877" spans="3:3" x14ac:dyDescent="0.25">
      <c r="C1877" s="5"/>
    </row>
    <row r="1878" spans="3:3" x14ac:dyDescent="0.25">
      <c r="C1878" s="5"/>
    </row>
    <row r="1879" spans="3:3" x14ac:dyDescent="0.25">
      <c r="C1879" s="5"/>
    </row>
    <row r="1880" spans="3:3" x14ac:dyDescent="0.25">
      <c r="C1880" s="5"/>
    </row>
    <row r="1881" spans="3:3" x14ac:dyDescent="0.25">
      <c r="C1881" s="5"/>
    </row>
    <row r="1882" spans="3:3" x14ac:dyDescent="0.25">
      <c r="C1882" s="5"/>
    </row>
    <row r="1883" spans="3:3" x14ac:dyDescent="0.25">
      <c r="C1883" s="5"/>
    </row>
    <row r="1884" spans="3:3" x14ac:dyDescent="0.25">
      <c r="C1884" s="5"/>
    </row>
    <row r="1885" spans="3:3" x14ac:dyDescent="0.25">
      <c r="C1885" s="5"/>
    </row>
    <row r="1886" spans="3:3" x14ac:dyDescent="0.25">
      <c r="C1886" s="5"/>
    </row>
    <row r="1887" spans="3:3" x14ac:dyDescent="0.25">
      <c r="C1887" s="5"/>
    </row>
    <row r="1888" spans="3:3" x14ac:dyDescent="0.25">
      <c r="C1888" s="5"/>
    </row>
    <row r="1889" spans="3:3" x14ac:dyDescent="0.25">
      <c r="C1889" s="5"/>
    </row>
    <row r="1890" spans="3:3" x14ac:dyDescent="0.25">
      <c r="C1890" s="5"/>
    </row>
    <row r="1891" spans="3:3" x14ac:dyDescent="0.25">
      <c r="C1891" s="5"/>
    </row>
    <row r="1892" spans="3:3" x14ac:dyDescent="0.25">
      <c r="C1892" s="5"/>
    </row>
    <row r="1893" spans="3:3" x14ac:dyDescent="0.25">
      <c r="C1893" s="5"/>
    </row>
    <row r="1894" spans="3:3" x14ac:dyDescent="0.25">
      <c r="C1894" s="5"/>
    </row>
    <row r="1895" spans="3:3" x14ac:dyDescent="0.25">
      <c r="C1895" s="5"/>
    </row>
    <row r="1896" spans="3:3" x14ac:dyDescent="0.25">
      <c r="C1896" s="5"/>
    </row>
    <row r="1897" spans="3:3" x14ac:dyDescent="0.25">
      <c r="C1897" s="5"/>
    </row>
    <row r="1898" spans="3:3" x14ac:dyDescent="0.25">
      <c r="C1898" s="5"/>
    </row>
    <row r="1899" spans="3:3" x14ac:dyDescent="0.25">
      <c r="C1899" s="5"/>
    </row>
    <row r="1900" spans="3:3" x14ac:dyDescent="0.25">
      <c r="C1900" s="5"/>
    </row>
    <row r="1901" spans="3:3" x14ac:dyDescent="0.25">
      <c r="C1901" s="5"/>
    </row>
    <row r="1902" spans="3:3" x14ac:dyDescent="0.25">
      <c r="C1902" s="5"/>
    </row>
    <row r="1903" spans="3:3" x14ac:dyDescent="0.25">
      <c r="C1903" s="5"/>
    </row>
    <row r="1904" spans="3:3" x14ac:dyDescent="0.25">
      <c r="C1904" s="5"/>
    </row>
    <row r="1905" spans="3:3" x14ac:dyDescent="0.25">
      <c r="C1905" s="5"/>
    </row>
    <row r="1906" spans="3:3" x14ac:dyDescent="0.25">
      <c r="C1906" s="5"/>
    </row>
    <row r="1907" spans="3:3" x14ac:dyDescent="0.25">
      <c r="C1907" s="5"/>
    </row>
    <row r="1908" spans="3:3" x14ac:dyDescent="0.25">
      <c r="C1908" s="5"/>
    </row>
    <row r="1909" spans="3:3" x14ac:dyDescent="0.25">
      <c r="C1909" s="5"/>
    </row>
    <row r="1910" spans="3:3" x14ac:dyDescent="0.25">
      <c r="C1910" s="5"/>
    </row>
    <row r="1911" spans="3:3" x14ac:dyDescent="0.25">
      <c r="C1911" s="5"/>
    </row>
    <row r="1912" spans="3:3" x14ac:dyDescent="0.25">
      <c r="C1912" s="5"/>
    </row>
    <row r="1913" spans="3:3" x14ac:dyDescent="0.25">
      <c r="C1913" s="5"/>
    </row>
    <row r="1914" spans="3:3" x14ac:dyDescent="0.25">
      <c r="C1914" s="5"/>
    </row>
    <row r="1915" spans="3:3" x14ac:dyDescent="0.25">
      <c r="C1915" s="5"/>
    </row>
    <row r="1916" spans="3:3" x14ac:dyDescent="0.25">
      <c r="C1916" s="5"/>
    </row>
    <row r="1917" spans="3:3" x14ac:dyDescent="0.25">
      <c r="C1917" s="5"/>
    </row>
    <row r="1918" spans="3:3" x14ac:dyDescent="0.25">
      <c r="C1918" s="5"/>
    </row>
    <row r="1919" spans="3:3" x14ac:dyDescent="0.25">
      <c r="C1919" s="5"/>
    </row>
    <row r="1920" spans="3:3" x14ac:dyDescent="0.25">
      <c r="C1920" s="5"/>
    </row>
    <row r="1921" spans="3:3" x14ac:dyDescent="0.25">
      <c r="C1921" s="5"/>
    </row>
    <row r="1922" spans="3:3" x14ac:dyDescent="0.25">
      <c r="C1922" s="5"/>
    </row>
    <row r="1923" spans="3:3" x14ac:dyDescent="0.25">
      <c r="C1923" s="5"/>
    </row>
    <row r="1924" spans="3:3" x14ac:dyDescent="0.25">
      <c r="C1924" s="5"/>
    </row>
    <row r="1925" spans="3:3" x14ac:dyDescent="0.25">
      <c r="C1925" s="5"/>
    </row>
    <row r="1926" spans="3:3" x14ac:dyDescent="0.25">
      <c r="C1926" s="5"/>
    </row>
    <row r="1927" spans="3:3" x14ac:dyDescent="0.25">
      <c r="C1927" s="5"/>
    </row>
    <row r="1928" spans="3:3" x14ac:dyDescent="0.25">
      <c r="C1928" s="5"/>
    </row>
    <row r="1929" spans="3:3" x14ac:dyDescent="0.25">
      <c r="C1929" s="5"/>
    </row>
    <row r="1930" spans="3:3" x14ac:dyDescent="0.25">
      <c r="C1930" s="5"/>
    </row>
    <row r="1931" spans="3:3" x14ac:dyDescent="0.25">
      <c r="C1931" s="5"/>
    </row>
    <row r="1932" spans="3:3" x14ac:dyDescent="0.25">
      <c r="C1932" s="5"/>
    </row>
    <row r="1933" spans="3:3" x14ac:dyDescent="0.25">
      <c r="C1933" s="5"/>
    </row>
    <row r="1934" spans="3:3" x14ac:dyDescent="0.25">
      <c r="C1934" s="5"/>
    </row>
    <row r="1935" spans="3:3" x14ac:dyDescent="0.25">
      <c r="C1935" s="5"/>
    </row>
    <row r="1936" spans="3:3" x14ac:dyDescent="0.25">
      <c r="C1936" s="5"/>
    </row>
    <row r="1937" spans="3:3" x14ac:dyDescent="0.25">
      <c r="C1937" s="5"/>
    </row>
    <row r="1938" spans="3:3" x14ac:dyDescent="0.25">
      <c r="C1938" s="5"/>
    </row>
    <row r="1939" spans="3:3" x14ac:dyDescent="0.25">
      <c r="C1939" s="5"/>
    </row>
    <row r="1940" spans="3:3" x14ac:dyDescent="0.25">
      <c r="C1940" s="5"/>
    </row>
    <row r="1941" spans="3:3" x14ac:dyDescent="0.25">
      <c r="C1941" s="5"/>
    </row>
    <row r="1942" spans="3:3" x14ac:dyDescent="0.25">
      <c r="C1942" s="5"/>
    </row>
    <row r="1943" spans="3:3" x14ac:dyDescent="0.25">
      <c r="C1943" s="5"/>
    </row>
    <row r="1944" spans="3:3" x14ac:dyDescent="0.25">
      <c r="C1944" s="5"/>
    </row>
    <row r="1945" spans="3:3" x14ac:dyDescent="0.25">
      <c r="C1945" s="5"/>
    </row>
    <row r="1946" spans="3:3" x14ac:dyDescent="0.25">
      <c r="C1946" s="5"/>
    </row>
    <row r="1947" spans="3:3" x14ac:dyDescent="0.25">
      <c r="C1947" s="5"/>
    </row>
    <row r="1948" spans="3:3" x14ac:dyDescent="0.25">
      <c r="C1948" s="5"/>
    </row>
    <row r="1949" spans="3:3" x14ac:dyDescent="0.25">
      <c r="C1949" s="5"/>
    </row>
    <row r="1950" spans="3:3" x14ac:dyDescent="0.25">
      <c r="C1950" s="5"/>
    </row>
    <row r="1951" spans="3:3" x14ac:dyDescent="0.25">
      <c r="C1951" s="5"/>
    </row>
    <row r="1952" spans="3:3" x14ac:dyDescent="0.25">
      <c r="C1952" s="5"/>
    </row>
    <row r="1953" spans="3:3" x14ac:dyDescent="0.25">
      <c r="C1953" s="5"/>
    </row>
    <row r="1954" spans="3:3" x14ac:dyDescent="0.25">
      <c r="C1954" s="5"/>
    </row>
    <row r="1955" spans="3:3" x14ac:dyDescent="0.25">
      <c r="C1955" s="5"/>
    </row>
    <row r="1956" spans="3:3" x14ac:dyDescent="0.25">
      <c r="C1956" s="5"/>
    </row>
    <row r="1957" spans="3:3" x14ac:dyDescent="0.25">
      <c r="C1957" s="5"/>
    </row>
    <row r="1958" spans="3:3" x14ac:dyDescent="0.25">
      <c r="C1958" s="5"/>
    </row>
    <row r="1959" spans="3:3" x14ac:dyDescent="0.25">
      <c r="C1959" s="5"/>
    </row>
    <row r="1960" spans="3:3" x14ac:dyDescent="0.25">
      <c r="C1960" s="5"/>
    </row>
    <row r="1961" spans="3:3" x14ac:dyDescent="0.25">
      <c r="C1961" s="5"/>
    </row>
    <row r="1962" spans="3:3" x14ac:dyDescent="0.25">
      <c r="C1962" s="5"/>
    </row>
    <row r="1963" spans="3:3" x14ac:dyDescent="0.25">
      <c r="C1963" s="5"/>
    </row>
    <row r="1964" spans="3:3" x14ac:dyDescent="0.25">
      <c r="C1964" s="5"/>
    </row>
    <row r="1965" spans="3:3" x14ac:dyDescent="0.25">
      <c r="C1965" s="5"/>
    </row>
    <row r="1966" spans="3:3" x14ac:dyDescent="0.25">
      <c r="C1966" s="5"/>
    </row>
    <row r="1967" spans="3:3" x14ac:dyDescent="0.25">
      <c r="C1967" s="5"/>
    </row>
    <row r="1968" spans="3:3" x14ac:dyDescent="0.25">
      <c r="C1968" s="5"/>
    </row>
    <row r="1969" spans="3:3" x14ac:dyDescent="0.25">
      <c r="C1969" s="5"/>
    </row>
    <row r="1970" spans="3:3" x14ac:dyDescent="0.25">
      <c r="C1970" s="5"/>
    </row>
    <row r="1971" spans="3:3" x14ac:dyDescent="0.25">
      <c r="C1971" s="5"/>
    </row>
    <row r="1972" spans="3:3" x14ac:dyDescent="0.25">
      <c r="C1972" s="5"/>
    </row>
    <row r="1973" spans="3:3" x14ac:dyDescent="0.25">
      <c r="C1973" s="5"/>
    </row>
    <row r="1974" spans="3:3" x14ac:dyDescent="0.25">
      <c r="C1974" s="5"/>
    </row>
    <row r="1975" spans="3:3" x14ac:dyDescent="0.25">
      <c r="C1975" s="5"/>
    </row>
    <row r="1976" spans="3:3" x14ac:dyDescent="0.25">
      <c r="C1976" s="5"/>
    </row>
    <row r="1977" spans="3:3" x14ac:dyDescent="0.25">
      <c r="C1977" s="5"/>
    </row>
    <row r="1978" spans="3:3" x14ac:dyDescent="0.25">
      <c r="C1978" s="5"/>
    </row>
    <row r="1979" spans="3:3" x14ac:dyDescent="0.25">
      <c r="C1979" s="5"/>
    </row>
    <row r="1980" spans="3:3" x14ac:dyDescent="0.25">
      <c r="C1980" s="5"/>
    </row>
    <row r="1981" spans="3:3" x14ac:dyDescent="0.25">
      <c r="C1981" s="5"/>
    </row>
    <row r="1982" spans="3:3" x14ac:dyDescent="0.25">
      <c r="C1982" s="5"/>
    </row>
    <row r="1983" spans="3:3" x14ac:dyDescent="0.25">
      <c r="C1983" s="5"/>
    </row>
    <row r="1984" spans="3:3" x14ac:dyDescent="0.25">
      <c r="C1984" s="5"/>
    </row>
    <row r="1985" spans="3:3" x14ac:dyDescent="0.25">
      <c r="C1985" s="5"/>
    </row>
    <row r="1986" spans="3:3" x14ac:dyDescent="0.25">
      <c r="C1986" s="5"/>
    </row>
    <row r="1987" spans="3:3" x14ac:dyDescent="0.25">
      <c r="C1987" s="5"/>
    </row>
    <row r="1988" spans="3:3" x14ac:dyDescent="0.25">
      <c r="C1988" s="5"/>
    </row>
    <row r="1989" spans="3:3" x14ac:dyDescent="0.25">
      <c r="C1989" s="5"/>
    </row>
    <row r="1990" spans="3:3" x14ac:dyDescent="0.25">
      <c r="C1990" s="5"/>
    </row>
    <row r="1991" spans="3:3" x14ac:dyDescent="0.25">
      <c r="C1991" s="5"/>
    </row>
    <row r="1992" spans="3:3" x14ac:dyDescent="0.25">
      <c r="C1992" s="5"/>
    </row>
    <row r="1993" spans="3:3" x14ac:dyDescent="0.25">
      <c r="C1993" s="5"/>
    </row>
    <row r="1994" spans="3:3" x14ac:dyDescent="0.25">
      <c r="C1994" s="5"/>
    </row>
    <row r="1995" spans="3:3" x14ac:dyDescent="0.25">
      <c r="C1995" s="5"/>
    </row>
    <row r="1996" spans="3:3" x14ac:dyDescent="0.25">
      <c r="C1996" s="5"/>
    </row>
    <row r="1997" spans="3:3" x14ac:dyDescent="0.25">
      <c r="C1997" s="5"/>
    </row>
    <row r="1998" spans="3:3" x14ac:dyDescent="0.25">
      <c r="C1998" s="5"/>
    </row>
    <row r="1999" spans="3:3" x14ac:dyDescent="0.25">
      <c r="C1999" s="5"/>
    </row>
    <row r="2000" spans="3:3" x14ac:dyDescent="0.25">
      <c r="C2000" s="5"/>
    </row>
    <row r="2001" spans="3:3" x14ac:dyDescent="0.25">
      <c r="C2001" s="5"/>
    </row>
    <row r="2002" spans="3:3" x14ac:dyDescent="0.25">
      <c r="C2002" s="5"/>
    </row>
    <row r="2003" spans="3:3" x14ac:dyDescent="0.25">
      <c r="C2003" s="5"/>
    </row>
    <row r="2004" spans="3:3" x14ac:dyDescent="0.25">
      <c r="C2004" s="5"/>
    </row>
    <row r="2005" spans="3:3" x14ac:dyDescent="0.25">
      <c r="C2005" s="5"/>
    </row>
    <row r="2006" spans="3:3" x14ac:dyDescent="0.25">
      <c r="C2006" s="5"/>
    </row>
    <row r="2007" spans="3:3" x14ac:dyDescent="0.25">
      <c r="C2007" s="5"/>
    </row>
    <row r="2008" spans="3:3" x14ac:dyDescent="0.25">
      <c r="C2008" s="5"/>
    </row>
    <row r="2009" spans="3:3" x14ac:dyDescent="0.25">
      <c r="C2009" s="5"/>
    </row>
    <row r="2010" spans="3:3" x14ac:dyDescent="0.25">
      <c r="C2010" s="5"/>
    </row>
    <row r="2011" spans="3:3" x14ac:dyDescent="0.25">
      <c r="C2011" s="5"/>
    </row>
    <row r="2012" spans="3:3" x14ac:dyDescent="0.25">
      <c r="C2012" s="5"/>
    </row>
    <row r="2013" spans="3:3" x14ac:dyDescent="0.25">
      <c r="C2013" s="5"/>
    </row>
    <row r="2014" spans="3:3" x14ac:dyDescent="0.25">
      <c r="C2014" s="5"/>
    </row>
    <row r="2015" spans="3:3" x14ac:dyDescent="0.25">
      <c r="C2015" s="5"/>
    </row>
    <row r="2016" spans="3:3" x14ac:dyDescent="0.25">
      <c r="C2016" s="5"/>
    </row>
    <row r="2017" spans="3:3" x14ac:dyDescent="0.25">
      <c r="C2017" s="5"/>
    </row>
    <row r="2018" spans="3:3" x14ac:dyDescent="0.25">
      <c r="C2018" s="5"/>
    </row>
    <row r="2019" spans="3:3" x14ac:dyDescent="0.25">
      <c r="C2019" s="5"/>
    </row>
    <row r="2020" spans="3:3" x14ac:dyDescent="0.25">
      <c r="C2020" s="5"/>
    </row>
    <row r="2021" spans="3:3" x14ac:dyDescent="0.25">
      <c r="C2021" s="5"/>
    </row>
    <row r="2022" spans="3:3" x14ac:dyDescent="0.25">
      <c r="C2022" s="5"/>
    </row>
    <row r="2023" spans="3:3" x14ac:dyDescent="0.25">
      <c r="C2023" s="5"/>
    </row>
    <row r="2024" spans="3:3" x14ac:dyDescent="0.25">
      <c r="C2024" s="5"/>
    </row>
    <row r="2025" spans="3:3" x14ac:dyDescent="0.25">
      <c r="C2025" s="5"/>
    </row>
    <row r="2026" spans="3:3" x14ac:dyDescent="0.25">
      <c r="C2026" s="5"/>
    </row>
    <row r="2027" spans="3:3" x14ac:dyDescent="0.25">
      <c r="C2027" s="5"/>
    </row>
    <row r="2028" spans="3:3" x14ac:dyDescent="0.25">
      <c r="C2028" s="5"/>
    </row>
    <row r="2029" spans="3:3" x14ac:dyDescent="0.25">
      <c r="C2029" s="5"/>
    </row>
    <row r="2030" spans="3:3" x14ac:dyDescent="0.25">
      <c r="C2030" s="5"/>
    </row>
    <row r="2031" spans="3:3" x14ac:dyDescent="0.25">
      <c r="C2031" s="5"/>
    </row>
    <row r="2032" spans="3:3" x14ac:dyDescent="0.25">
      <c r="C2032" s="5"/>
    </row>
    <row r="2033" spans="3:3" x14ac:dyDescent="0.25">
      <c r="C2033" s="5"/>
    </row>
    <row r="2034" spans="3:3" x14ac:dyDescent="0.25">
      <c r="C2034" s="5"/>
    </row>
    <row r="2035" spans="3:3" x14ac:dyDescent="0.25">
      <c r="C2035" s="5"/>
    </row>
    <row r="2036" spans="3:3" x14ac:dyDescent="0.25">
      <c r="C2036" s="5"/>
    </row>
    <row r="2037" spans="3:3" x14ac:dyDescent="0.25">
      <c r="C2037" s="5"/>
    </row>
    <row r="2038" spans="3:3" x14ac:dyDescent="0.25">
      <c r="C2038" s="5"/>
    </row>
    <row r="2039" spans="3:3" x14ac:dyDescent="0.25">
      <c r="C2039" s="5"/>
    </row>
    <row r="2040" spans="3:3" x14ac:dyDescent="0.25">
      <c r="C2040" s="5"/>
    </row>
    <row r="2041" spans="3:3" x14ac:dyDescent="0.25">
      <c r="C2041" s="5"/>
    </row>
    <row r="2042" spans="3:3" x14ac:dyDescent="0.25">
      <c r="C2042" s="5"/>
    </row>
    <row r="2043" spans="3:3" x14ac:dyDescent="0.25">
      <c r="C2043" s="5"/>
    </row>
    <row r="2044" spans="3:3" x14ac:dyDescent="0.25">
      <c r="C2044" s="5"/>
    </row>
    <row r="2045" spans="3:3" x14ac:dyDescent="0.25">
      <c r="C2045" s="5"/>
    </row>
    <row r="2046" spans="3:3" x14ac:dyDescent="0.25">
      <c r="C2046" s="5"/>
    </row>
    <row r="2047" spans="3:3" x14ac:dyDescent="0.25">
      <c r="C2047" s="5"/>
    </row>
    <row r="2048" spans="3:3" x14ac:dyDescent="0.25">
      <c r="C2048" s="5"/>
    </row>
    <row r="2049" spans="3:3" x14ac:dyDescent="0.25">
      <c r="C2049" s="5"/>
    </row>
    <row r="2050" spans="3:3" x14ac:dyDescent="0.25">
      <c r="C2050" s="5"/>
    </row>
    <row r="2051" spans="3:3" x14ac:dyDescent="0.25">
      <c r="C2051" s="5"/>
    </row>
    <row r="2052" spans="3:3" x14ac:dyDescent="0.25">
      <c r="C2052" s="5"/>
    </row>
    <row r="2053" spans="3:3" x14ac:dyDescent="0.25">
      <c r="C2053" s="5"/>
    </row>
    <row r="2054" spans="3:3" x14ac:dyDescent="0.25">
      <c r="C2054" s="5"/>
    </row>
    <row r="2055" spans="3:3" x14ac:dyDescent="0.25">
      <c r="C2055" s="5"/>
    </row>
    <row r="2056" spans="3:3" x14ac:dyDescent="0.25">
      <c r="C2056" s="5"/>
    </row>
    <row r="2057" spans="3:3" x14ac:dyDescent="0.25">
      <c r="C2057" s="5"/>
    </row>
    <row r="2058" spans="3:3" x14ac:dyDescent="0.25">
      <c r="C2058" s="5"/>
    </row>
    <row r="2059" spans="3:3" x14ac:dyDescent="0.25">
      <c r="C2059" s="5"/>
    </row>
    <row r="2060" spans="3:3" x14ac:dyDescent="0.25">
      <c r="C2060" s="5"/>
    </row>
    <row r="2061" spans="3:3" x14ac:dyDescent="0.25">
      <c r="C2061" s="5"/>
    </row>
    <row r="2062" spans="3:3" x14ac:dyDescent="0.25">
      <c r="C2062" s="5"/>
    </row>
    <row r="2063" spans="3:3" x14ac:dyDescent="0.25">
      <c r="C2063" s="5"/>
    </row>
    <row r="2064" spans="3:3" x14ac:dyDescent="0.25">
      <c r="C2064" s="5"/>
    </row>
    <row r="2065" spans="3:3" x14ac:dyDescent="0.25">
      <c r="C2065" s="5"/>
    </row>
    <row r="2066" spans="3:3" x14ac:dyDescent="0.25">
      <c r="C2066" s="5"/>
    </row>
    <row r="2067" spans="3:3" x14ac:dyDescent="0.25">
      <c r="C2067" s="5"/>
    </row>
    <row r="2068" spans="3:3" x14ac:dyDescent="0.25">
      <c r="C2068" s="5"/>
    </row>
    <row r="2069" spans="3:3" x14ac:dyDescent="0.25">
      <c r="C2069" s="5"/>
    </row>
    <row r="2070" spans="3:3" x14ac:dyDescent="0.25">
      <c r="C2070" s="5"/>
    </row>
    <row r="2071" spans="3:3" x14ac:dyDescent="0.25">
      <c r="C2071" s="5"/>
    </row>
    <row r="2072" spans="3:3" x14ac:dyDescent="0.25">
      <c r="C2072" s="5"/>
    </row>
    <row r="2073" spans="3:3" x14ac:dyDescent="0.25">
      <c r="C2073" s="5"/>
    </row>
    <row r="2074" spans="3:3" x14ac:dyDescent="0.25">
      <c r="C2074" s="5"/>
    </row>
    <row r="2075" spans="3:3" x14ac:dyDescent="0.25">
      <c r="C2075" s="5"/>
    </row>
    <row r="2076" spans="3:3" x14ac:dyDescent="0.25">
      <c r="C2076" s="5"/>
    </row>
    <row r="2077" spans="3:3" x14ac:dyDescent="0.25">
      <c r="C2077" s="5"/>
    </row>
    <row r="2078" spans="3:3" x14ac:dyDescent="0.25">
      <c r="C2078" s="5"/>
    </row>
    <row r="2079" spans="3:3" x14ac:dyDescent="0.25">
      <c r="C2079" s="5"/>
    </row>
    <row r="2080" spans="3:3" x14ac:dyDescent="0.25">
      <c r="C2080" s="5"/>
    </row>
    <row r="2081" spans="3:3" x14ac:dyDescent="0.25">
      <c r="C2081" s="5"/>
    </row>
    <row r="2082" spans="3:3" x14ac:dyDescent="0.25">
      <c r="C2082" s="5"/>
    </row>
    <row r="2083" spans="3:3" x14ac:dyDescent="0.25">
      <c r="C2083" s="5"/>
    </row>
    <row r="2084" spans="3:3" x14ac:dyDescent="0.25">
      <c r="C2084" s="5"/>
    </row>
    <row r="2085" spans="3:3" x14ac:dyDescent="0.25">
      <c r="C2085" s="5"/>
    </row>
    <row r="2086" spans="3:3" x14ac:dyDescent="0.25">
      <c r="C2086" s="5"/>
    </row>
    <row r="2087" spans="3:3" x14ac:dyDescent="0.25">
      <c r="C2087" s="5"/>
    </row>
    <row r="2088" spans="3:3" x14ac:dyDescent="0.25">
      <c r="C2088" s="5"/>
    </row>
    <row r="2089" spans="3:3" x14ac:dyDescent="0.25">
      <c r="C2089" s="5"/>
    </row>
    <row r="2090" spans="3:3" x14ac:dyDescent="0.25">
      <c r="C2090" s="5"/>
    </row>
    <row r="2091" spans="3:3" x14ac:dyDescent="0.25">
      <c r="C2091" s="5"/>
    </row>
    <row r="2092" spans="3:3" x14ac:dyDescent="0.25">
      <c r="C2092" s="5"/>
    </row>
    <row r="2093" spans="3:3" x14ac:dyDescent="0.25">
      <c r="C2093" s="5"/>
    </row>
    <row r="2094" spans="3:3" x14ac:dyDescent="0.25">
      <c r="C2094" s="5"/>
    </row>
    <row r="2095" spans="3:3" x14ac:dyDescent="0.25">
      <c r="C2095" s="5"/>
    </row>
    <row r="2096" spans="3:3" x14ac:dyDescent="0.25">
      <c r="C2096" s="5"/>
    </row>
    <row r="2097" spans="3:3" x14ac:dyDescent="0.25">
      <c r="C2097" s="5"/>
    </row>
    <row r="2098" spans="3:3" x14ac:dyDescent="0.25">
      <c r="C2098" s="5"/>
    </row>
    <row r="2099" spans="3:3" x14ac:dyDescent="0.25">
      <c r="C2099" s="5"/>
    </row>
    <row r="2100" spans="3:3" x14ac:dyDescent="0.25">
      <c r="C2100" s="5"/>
    </row>
    <row r="2101" spans="3:3" x14ac:dyDescent="0.25">
      <c r="C2101" s="5"/>
    </row>
    <row r="2102" spans="3:3" x14ac:dyDescent="0.25">
      <c r="C2102" s="5"/>
    </row>
    <row r="2103" spans="3:3" x14ac:dyDescent="0.25">
      <c r="C2103" s="5"/>
    </row>
    <row r="2104" spans="3:3" x14ac:dyDescent="0.25">
      <c r="C2104" s="5"/>
    </row>
    <row r="2105" spans="3:3" x14ac:dyDescent="0.25">
      <c r="C2105" s="5"/>
    </row>
    <row r="2106" spans="3:3" x14ac:dyDescent="0.25">
      <c r="C2106" s="5"/>
    </row>
    <row r="2107" spans="3:3" x14ac:dyDescent="0.25">
      <c r="C2107" s="5"/>
    </row>
    <row r="2108" spans="3:3" x14ac:dyDescent="0.25">
      <c r="C2108" s="5"/>
    </row>
    <row r="2109" spans="3:3" x14ac:dyDescent="0.25">
      <c r="C2109" s="5"/>
    </row>
    <row r="2110" spans="3:3" x14ac:dyDescent="0.25">
      <c r="C2110" s="5"/>
    </row>
    <row r="2111" spans="3:3" x14ac:dyDescent="0.25">
      <c r="C2111" s="5"/>
    </row>
    <row r="2112" spans="3:3" x14ac:dyDescent="0.25">
      <c r="C2112" s="5"/>
    </row>
    <row r="2113" spans="3:3" x14ac:dyDescent="0.25">
      <c r="C2113" s="5"/>
    </row>
    <row r="2114" spans="3:3" x14ac:dyDescent="0.25">
      <c r="C2114" s="5"/>
    </row>
    <row r="2115" spans="3:3" x14ac:dyDescent="0.25">
      <c r="C2115" s="5"/>
    </row>
    <row r="2116" spans="3:3" x14ac:dyDescent="0.25">
      <c r="C2116" s="5"/>
    </row>
    <row r="2117" spans="3:3" x14ac:dyDescent="0.25">
      <c r="C2117" s="5"/>
    </row>
    <row r="2118" spans="3:3" x14ac:dyDescent="0.25">
      <c r="C2118" s="5"/>
    </row>
    <row r="2119" spans="3:3" x14ac:dyDescent="0.25">
      <c r="C2119" s="5"/>
    </row>
    <row r="2120" spans="3:3" x14ac:dyDescent="0.25">
      <c r="C2120" s="5"/>
    </row>
    <row r="2121" spans="3:3" x14ac:dyDescent="0.25">
      <c r="C2121" s="5"/>
    </row>
    <row r="2122" spans="3:3" x14ac:dyDescent="0.25">
      <c r="C2122" s="5"/>
    </row>
    <row r="2123" spans="3:3" x14ac:dyDescent="0.25">
      <c r="C2123" s="5"/>
    </row>
    <row r="2124" spans="3:3" x14ac:dyDescent="0.25">
      <c r="C2124" s="5"/>
    </row>
    <row r="2125" spans="3:3" x14ac:dyDescent="0.25">
      <c r="C2125" s="5"/>
    </row>
    <row r="2126" spans="3:3" x14ac:dyDescent="0.25">
      <c r="C2126" s="5"/>
    </row>
    <row r="2127" spans="3:3" x14ac:dyDescent="0.25">
      <c r="C2127" s="5"/>
    </row>
    <row r="2128" spans="3:3" x14ac:dyDescent="0.25">
      <c r="C2128" s="5"/>
    </row>
    <row r="2129" spans="3:3" x14ac:dyDescent="0.25">
      <c r="C2129" s="5"/>
    </row>
    <row r="2130" spans="3:3" x14ac:dyDescent="0.25">
      <c r="C2130" s="5"/>
    </row>
    <row r="2131" spans="3:3" x14ac:dyDescent="0.25">
      <c r="C2131" s="5"/>
    </row>
    <row r="2132" spans="3:3" x14ac:dyDescent="0.25">
      <c r="C2132" s="5"/>
    </row>
    <row r="2133" spans="3:3" x14ac:dyDescent="0.25">
      <c r="C2133" s="5"/>
    </row>
    <row r="2134" spans="3:3" x14ac:dyDescent="0.25">
      <c r="C2134" s="5"/>
    </row>
    <row r="2135" spans="3:3" x14ac:dyDescent="0.25">
      <c r="C2135" s="5"/>
    </row>
    <row r="2136" spans="3:3" x14ac:dyDescent="0.25">
      <c r="C2136" s="5"/>
    </row>
    <row r="2137" spans="3:3" x14ac:dyDescent="0.25">
      <c r="C2137" s="5"/>
    </row>
    <row r="2138" spans="3:3" x14ac:dyDescent="0.25">
      <c r="C2138" s="5"/>
    </row>
    <row r="2139" spans="3:3" x14ac:dyDescent="0.25">
      <c r="C2139" s="5"/>
    </row>
    <row r="2140" spans="3:3" x14ac:dyDescent="0.25">
      <c r="C2140" s="5"/>
    </row>
    <row r="2141" spans="3:3" x14ac:dyDescent="0.25">
      <c r="C2141" s="5"/>
    </row>
    <row r="2142" spans="3:3" x14ac:dyDescent="0.25">
      <c r="C2142" s="5"/>
    </row>
    <row r="2143" spans="3:3" x14ac:dyDescent="0.25">
      <c r="C2143" s="5"/>
    </row>
    <row r="2144" spans="3:3" x14ac:dyDescent="0.25">
      <c r="C2144" s="5"/>
    </row>
    <row r="2145" spans="3:3" x14ac:dyDescent="0.25">
      <c r="C2145" s="5"/>
    </row>
    <row r="2146" spans="3:3" x14ac:dyDescent="0.25">
      <c r="C2146" s="5"/>
    </row>
    <row r="2147" spans="3:3" x14ac:dyDescent="0.25">
      <c r="C2147" s="5"/>
    </row>
    <row r="2148" spans="3:3" x14ac:dyDescent="0.25">
      <c r="C2148" s="5"/>
    </row>
    <row r="2149" spans="3:3" x14ac:dyDescent="0.25">
      <c r="C2149" s="5"/>
    </row>
    <row r="2150" spans="3:3" x14ac:dyDescent="0.25">
      <c r="C2150" s="5"/>
    </row>
    <row r="2151" spans="3:3" x14ac:dyDescent="0.25">
      <c r="C2151" s="5"/>
    </row>
    <row r="2152" spans="3:3" x14ac:dyDescent="0.25">
      <c r="C2152" s="5"/>
    </row>
    <row r="2153" spans="3:3" x14ac:dyDescent="0.25">
      <c r="C2153" s="5"/>
    </row>
    <row r="2154" spans="3:3" x14ac:dyDescent="0.25">
      <c r="C2154" s="5"/>
    </row>
    <row r="2155" spans="3:3" x14ac:dyDescent="0.25">
      <c r="C2155" s="5"/>
    </row>
    <row r="2156" spans="3:3" x14ac:dyDescent="0.25">
      <c r="C2156" s="5"/>
    </row>
    <row r="2157" spans="3:3" x14ac:dyDescent="0.25">
      <c r="C2157" s="5"/>
    </row>
    <row r="2158" spans="3:3" x14ac:dyDescent="0.25">
      <c r="C2158" s="5"/>
    </row>
    <row r="2159" spans="3:3" x14ac:dyDescent="0.25">
      <c r="C2159" s="5"/>
    </row>
    <row r="2160" spans="3:3" x14ac:dyDescent="0.25">
      <c r="C2160" s="5"/>
    </row>
    <row r="2161" spans="3:3" x14ac:dyDescent="0.25">
      <c r="C2161" s="5"/>
    </row>
    <row r="2162" spans="3:3" x14ac:dyDescent="0.25">
      <c r="C2162" s="5"/>
    </row>
    <row r="2163" spans="3:3" x14ac:dyDescent="0.25">
      <c r="C2163" s="5"/>
    </row>
    <row r="2164" spans="3:3" x14ac:dyDescent="0.25">
      <c r="C2164" s="5"/>
    </row>
    <row r="2165" spans="3:3" x14ac:dyDescent="0.25">
      <c r="C2165" s="5"/>
    </row>
    <row r="2166" spans="3:3" x14ac:dyDescent="0.25">
      <c r="C2166" s="5"/>
    </row>
    <row r="2167" spans="3:3" x14ac:dyDescent="0.25">
      <c r="C2167" s="5"/>
    </row>
    <row r="2168" spans="3:3" x14ac:dyDescent="0.25">
      <c r="C2168" s="5"/>
    </row>
    <row r="2169" spans="3:3" x14ac:dyDescent="0.25">
      <c r="C2169" s="5"/>
    </row>
    <row r="2170" spans="3:3" x14ac:dyDescent="0.25">
      <c r="C2170" s="5"/>
    </row>
    <row r="2171" spans="3:3" x14ac:dyDescent="0.25">
      <c r="C2171" s="5"/>
    </row>
    <row r="2172" spans="3:3" x14ac:dyDescent="0.25">
      <c r="C2172" s="5"/>
    </row>
    <row r="2173" spans="3:3" x14ac:dyDescent="0.25">
      <c r="C2173" s="5"/>
    </row>
    <row r="2174" spans="3:3" x14ac:dyDescent="0.25">
      <c r="C2174" s="5"/>
    </row>
    <row r="2175" spans="3:3" x14ac:dyDescent="0.25">
      <c r="C2175" s="5"/>
    </row>
    <row r="2176" spans="3:3" x14ac:dyDescent="0.25">
      <c r="C2176" s="5"/>
    </row>
    <row r="2177" spans="3:3" x14ac:dyDescent="0.25">
      <c r="C2177" s="5"/>
    </row>
    <row r="2178" spans="3:3" x14ac:dyDescent="0.25">
      <c r="C2178" s="5"/>
    </row>
    <row r="2179" spans="3:3" x14ac:dyDescent="0.25">
      <c r="C2179" s="5"/>
    </row>
    <row r="2180" spans="3:3" x14ac:dyDescent="0.25">
      <c r="C2180" s="5"/>
    </row>
    <row r="2181" spans="3:3" x14ac:dyDescent="0.25">
      <c r="C2181" s="5"/>
    </row>
    <row r="2182" spans="3:3" x14ac:dyDescent="0.25">
      <c r="C2182" s="5"/>
    </row>
    <row r="2183" spans="3:3" x14ac:dyDescent="0.25">
      <c r="C2183" s="5"/>
    </row>
    <row r="2184" spans="3:3" x14ac:dyDescent="0.25">
      <c r="C2184" s="5"/>
    </row>
    <row r="2185" spans="3:3" x14ac:dyDescent="0.25">
      <c r="C2185" s="5"/>
    </row>
    <row r="2186" spans="3:3" x14ac:dyDescent="0.25">
      <c r="C2186" s="5"/>
    </row>
    <row r="2187" spans="3:3" x14ac:dyDescent="0.25">
      <c r="C2187" s="5"/>
    </row>
    <row r="2188" spans="3:3" x14ac:dyDescent="0.25">
      <c r="C2188" s="5"/>
    </row>
    <row r="2189" spans="3:3" x14ac:dyDescent="0.25">
      <c r="C2189" s="5"/>
    </row>
    <row r="2190" spans="3:3" x14ac:dyDescent="0.25">
      <c r="C2190" s="5"/>
    </row>
    <row r="2191" spans="3:3" x14ac:dyDescent="0.25">
      <c r="C2191" s="5"/>
    </row>
    <row r="2192" spans="3:3" x14ac:dyDescent="0.25">
      <c r="C2192" s="5"/>
    </row>
    <row r="2193" spans="3:3" x14ac:dyDescent="0.25">
      <c r="C2193" s="5"/>
    </row>
    <row r="2194" spans="3:3" x14ac:dyDescent="0.25">
      <c r="C2194" s="5"/>
    </row>
    <row r="2195" spans="3:3" x14ac:dyDescent="0.25">
      <c r="C2195" s="5"/>
    </row>
    <row r="2196" spans="3:3" x14ac:dyDescent="0.25">
      <c r="C2196" s="5"/>
    </row>
    <row r="2197" spans="3:3" x14ac:dyDescent="0.25">
      <c r="C2197" s="5"/>
    </row>
    <row r="2198" spans="3:3" x14ac:dyDescent="0.25">
      <c r="C2198" s="5"/>
    </row>
    <row r="2199" spans="3:3" x14ac:dyDescent="0.25">
      <c r="C2199" s="5"/>
    </row>
    <row r="2200" spans="3:3" x14ac:dyDescent="0.25">
      <c r="C2200" s="5"/>
    </row>
    <row r="2201" spans="3:3" x14ac:dyDescent="0.25">
      <c r="C2201" s="5"/>
    </row>
  </sheetData>
  <mergeCells count="1">
    <mergeCell ref="N6:O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2:BG2201"/>
  <sheetViews>
    <sheetView zoomScale="85" zoomScaleNormal="85" workbookViewId="0"/>
  </sheetViews>
  <sheetFormatPr defaultColWidth="7.54296875" defaultRowHeight="13.8" x14ac:dyDescent="0.25"/>
  <cols>
    <col min="1" max="2" width="7.54296875" style="3"/>
    <col min="3" max="3" width="9.6328125" style="3" bestFit="1" customWidth="1"/>
    <col min="4" max="4" width="8.54296875" style="3" customWidth="1"/>
    <col min="5" max="5" width="8.08984375" style="3" customWidth="1"/>
    <col min="6" max="8" width="8.36328125" style="3" customWidth="1"/>
    <col min="9" max="10" width="7.54296875" style="3"/>
    <col min="11" max="13" width="10.1796875" style="3" bestFit="1" customWidth="1"/>
    <col min="14" max="16384" width="7.54296875" style="3"/>
  </cols>
  <sheetData>
    <row r="2" spans="3:59" x14ac:dyDescent="0.25">
      <c r="C2" s="2"/>
    </row>
    <row r="3" spans="3:59" x14ac:dyDescent="0.25">
      <c r="C3" s="4"/>
      <c r="D3" s="4" t="str">
        <f>Main!C11</f>
        <v>%BRN 1!-ICE</v>
      </c>
      <c r="E3" s="4" t="str">
        <f>Main!C12</f>
        <v>%UHO 1!-ICE</v>
      </c>
      <c r="F3" s="4"/>
      <c r="G3" s="4"/>
      <c r="H3" s="4"/>
    </row>
    <row r="4" spans="3:59" x14ac:dyDescent="0.25">
      <c r="C4" s="2"/>
      <c r="D4" s="4"/>
      <c r="E4" s="2"/>
    </row>
    <row r="5" spans="3:59" ht="15" customHeight="1" x14ac:dyDescent="0.25">
      <c r="C5" s="2" t="e">
        <f ca="1">_xll.ICESeries(D3:E3,D6:E6,,EDATE(TODAY(),-12),TODAY(),,"TimelineMerge=Intersection")</f>
        <v>#NAME?</v>
      </c>
      <c r="D5" s="24" t="s">
        <v>4</v>
      </c>
      <c r="E5" s="25" t="s">
        <v>8</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row>
    <row r="6" spans="3:59" x14ac:dyDescent="0.25">
      <c r="C6" s="8"/>
      <c r="D6" s="1" t="s">
        <v>6</v>
      </c>
      <c r="E6" s="1" t="s">
        <v>6</v>
      </c>
      <c r="F6" s="1"/>
      <c r="G6" s="1"/>
      <c r="H6" s="1"/>
      <c r="I6" s="1"/>
      <c r="J6" s="1"/>
      <c r="K6" s="1"/>
      <c r="L6" s="1"/>
      <c r="M6" s="22"/>
      <c r="N6" s="45"/>
      <c r="O6" s="45"/>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3:59" x14ac:dyDescent="0.25">
      <c r="C7" s="2"/>
      <c r="D7" s="23" t="s">
        <v>0</v>
      </c>
      <c r="E7" s="23" t="s">
        <v>9</v>
      </c>
      <c r="F7" s="23"/>
      <c r="G7" s="23"/>
      <c r="H7" s="23"/>
      <c r="I7" s="23"/>
      <c r="J7" s="23"/>
      <c r="K7" s="19"/>
      <c r="L7" s="19"/>
      <c r="M7" s="23"/>
      <c r="N7" s="23"/>
    </row>
    <row r="8" spans="3:59" x14ac:dyDescent="0.25">
      <c r="C8" s="5">
        <f>DATE(2020,1,24)</f>
        <v>43854</v>
      </c>
      <c r="D8" s="3">
        <v>60.69</v>
      </c>
      <c r="E8" s="3">
        <v>1.7327999999999999</v>
      </c>
    </row>
    <row r="9" spans="3:59" x14ac:dyDescent="0.25">
      <c r="C9" s="5">
        <f>DATE(2020,1,23)</f>
        <v>43853</v>
      </c>
      <c r="D9" s="3">
        <v>62.04</v>
      </c>
      <c r="E9" s="3">
        <v>1.7916000000000001</v>
      </c>
      <c r="M9" s="5"/>
    </row>
    <row r="10" spans="3:59" x14ac:dyDescent="0.25">
      <c r="C10" s="5">
        <f>DATE(2020,1,22)</f>
        <v>43852</v>
      </c>
      <c r="D10" s="18">
        <v>63.21</v>
      </c>
      <c r="E10" s="18">
        <v>1.8002</v>
      </c>
      <c r="F10" s="18"/>
      <c r="G10" s="18"/>
      <c r="H10" s="18"/>
      <c r="I10" s="18"/>
      <c r="J10" s="7"/>
      <c r="K10" s="20"/>
      <c r="L10" s="20"/>
      <c r="M10" s="20"/>
      <c r="N10" s="7"/>
      <c r="O10" s="8"/>
      <c r="P10" s="8"/>
      <c r="Q10" s="8"/>
    </row>
    <row r="11" spans="3:59" x14ac:dyDescent="0.25">
      <c r="C11" s="5">
        <f>DATE(2020,1,21)</f>
        <v>43851</v>
      </c>
      <c r="D11" s="3">
        <v>64.59</v>
      </c>
      <c r="E11" s="3">
        <v>1.8291999999999999</v>
      </c>
      <c r="K11" s="5"/>
      <c r="L11" s="5"/>
      <c r="M11" s="5"/>
    </row>
    <row r="12" spans="3:59" x14ac:dyDescent="0.25">
      <c r="C12" s="5">
        <f>DATE(2020,1,20)</f>
        <v>43850</v>
      </c>
      <c r="D12" s="3">
        <v>65.2</v>
      </c>
      <c r="E12" s="3">
        <v>1.8763000000000001</v>
      </c>
      <c r="I12" s="16"/>
      <c r="J12" s="16"/>
      <c r="K12" s="21"/>
      <c r="L12" s="5"/>
      <c r="M12" s="5"/>
    </row>
    <row r="13" spans="3:59" x14ac:dyDescent="0.25">
      <c r="C13" s="5">
        <f>DATE(2020,1,17)</f>
        <v>43847</v>
      </c>
      <c r="D13" s="3">
        <v>64.849999999999994</v>
      </c>
      <c r="E13" s="3">
        <v>1.8592</v>
      </c>
      <c r="I13" s="16"/>
      <c r="J13" s="16"/>
      <c r="K13" s="21"/>
      <c r="L13" s="5"/>
      <c r="M13" s="5"/>
    </row>
    <row r="14" spans="3:59" x14ac:dyDescent="0.25">
      <c r="C14" s="5">
        <f>DATE(2020,1,16)</f>
        <v>43846</v>
      </c>
      <c r="D14" s="6">
        <v>64.62</v>
      </c>
      <c r="E14" s="6">
        <v>1.86</v>
      </c>
      <c r="F14" s="6"/>
      <c r="G14" s="6"/>
      <c r="H14" s="6"/>
      <c r="I14" s="17"/>
      <c r="J14" s="17"/>
      <c r="K14" s="21"/>
      <c r="L14" s="5"/>
      <c r="M14" s="5"/>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row>
    <row r="15" spans="3:59" x14ac:dyDescent="0.25">
      <c r="C15" s="5">
        <f>DATE(2020,1,15)</f>
        <v>43845</v>
      </c>
      <c r="D15" s="6">
        <v>64</v>
      </c>
      <c r="E15" s="6">
        <v>1.8778999999999999</v>
      </c>
      <c r="F15" s="6"/>
      <c r="G15" s="6"/>
      <c r="H15" s="6"/>
      <c r="I15" s="17"/>
      <c r="J15" s="17"/>
      <c r="K15" s="21"/>
      <c r="L15" s="5"/>
      <c r="M15" s="5"/>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row>
    <row r="16" spans="3:59" x14ac:dyDescent="0.25">
      <c r="C16" s="5">
        <f>DATE(2020,1,14)</f>
        <v>43844</v>
      </c>
      <c r="D16" s="3">
        <v>64.489999999999995</v>
      </c>
      <c r="E16" s="3">
        <v>1.9103000000000001</v>
      </c>
      <c r="I16" s="16"/>
      <c r="J16" s="16"/>
      <c r="K16" s="21"/>
      <c r="L16" s="5"/>
      <c r="M16" s="5"/>
    </row>
    <row r="17" spans="3:13" x14ac:dyDescent="0.25">
      <c r="C17" s="5">
        <f>DATE(2020,1,13)</f>
        <v>43843</v>
      </c>
      <c r="D17" s="3">
        <v>64.2</v>
      </c>
      <c r="E17" s="3">
        <v>1.8979999999999999</v>
      </c>
      <c r="K17" s="5"/>
      <c r="L17" s="5"/>
      <c r="M17" s="5"/>
    </row>
    <row r="18" spans="3:13" x14ac:dyDescent="0.25">
      <c r="C18" s="5">
        <f>DATE(2020,1,10)</f>
        <v>43840</v>
      </c>
      <c r="D18" s="3">
        <v>64.98</v>
      </c>
      <c r="E18" s="3">
        <v>1.9283999999999999</v>
      </c>
      <c r="K18" s="5"/>
      <c r="L18" s="5"/>
      <c r="M18" s="5"/>
    </row>
    <row r="19" spans="3:13" x14ac:dyDescent="0.25">
      <c r="C19" s="5">
        <f>DATE(2020,1,9)</f>
        <v>43839</v>
      </c>
      <c r="D19" s="3">
        <v>65.37</v>
      </c>
      <c r="E19" s="3">
        <v>1.9500999999999999</v>
      </c>
      <c r="K19" s="5"/>
      <c r="L19" s="5"/>
      <c r="M19" s="5"/>
    </row>
    <row r="20" spans="3:13" x14ac:dyDescent="0.25">
      <c r="C20" s="5">
        <f>DATE(2020,1,8)</f>
        <v>43838</v>
      </c>
      <c r="D20" s="3">
        <v>65.44</v>
      </c>
      <c r="E20" s="3">
        <v>1.9581999999999999</v>
      </c>
      <c r="K20" s="5"/>
      <c r="L20" s="5"/>
      <c r="M20" s="5"/>
    </row>
    <row r="21" spans="3:13" x14ac:dyDescent="0.25">
      <c r="C21" s="5">
        <f>DATE(2020,1,7)</f>
        <v>43837</v>
      </c>
      <c r="D21" s="3">
        <v>68.27</v>
      </c>
      <c r="E21" s="3">
        <v>2.0324</v>
      </c>
      <c r="K21" s="5"/>
      <c r="L21" s="5"/>
      <c r="M21" s="5"/>
    </row>
    <row r="22" spans="3:13" x14ac:dyDescent="0.25">
      <c r="C22" s="5">
        <f>DATE(2020,1,6)</f>
        <v>43836</v>
      </c>
      <c r="D22" s="3">
        <v>68.91</v>
      </c>
      <c r="E22" s="3">
        <v>2.0339</v>
      </c>
      <c r="K22" s="5"/>
      <c r="L22" s="5"/>
      <c r="M22" s="5"/>
    </row>
    <row r="23" spans="3:13" x14ac:dyDescent="0.25">
      <c r="C23" s="5">
        <f>DATE(2020,1,3)</f>
        <v>43833</v>
      </c>
      <c r="D23" s="3">
        <v>68.599999999999994</v>
      </c>
      <c r="E23" s="3">
        <v>2.0613999999999999</v>
      </c>
      <c r="K23" s="5"/>
      <c r="L23" s="5"/>
      <c r="M23" s="5"/>
    </row>
    <row r="24" spans="3:13" x14ac:dyDescent="0.25">
      <c r="C24" s="5">
        <f>DATE(2020,1,2)</f>
        <v>43832</v>
      </c>
      <c r="D24" s="3">
        <v>66.25</v>
      </c>
      <c r="E24" s="3">
        <v>2.0240999999999998</v>
      </c>
      <c r="K24" s="5"/>
      <c r="L24" s="5"/>
      <c r="M24" s="5"/>
    </row>
    <row r="25" spans="3:13" x14ac:dyDescent="0.25">
      <c r="C25" s="5">
        <f>DATE(2019,12,31)</f>
        <v>43830</v>
      </c>
      <c r="D25" s="3">
        <v>66</v>
      </c>
      <c r="E25" s="3">
        <v>2.0228000000000002</v>
      </c>
      <c r="K25" s="5"/>
      <c r="L25" s="5"/>
      <c r="M25" s="5"/>
    </row>
    <row r="26" spans="3:13" x14ac:dyDescent="0.25">
      <c r="C26" s="5">
        <f>DATE(2019,12,30)</f>
        <v>43829</v>
      </c>
      <c r="D26" s="3">
        <v>68.44</v>
      </c>
      <c r="E26" s="3">
        <v>2.0406</v>
      </c>
      <c r="K26" s="5"/>
      <c r="L26" s="5"/>
      <c r="M26" s="5"/>
    </row>
    <row r="27" spans="3:13" x14ac:dyDescent="0.25">
      <c r="C27" s="5">
        <f>DATE(2019,12,27)</f>
        <v>43826</v>
      </c>
      <c r="D27" s="3">
        <v>68.16</v>
      </c>
      <c r="E27" s="3">
        <v>2.0495999999999999</v>
      </c>
      <c r="K27" s="5"/>
      <c r="L27" s="5"/>
      <c r="M27" s="5"/>
    </row>
    <row r="28" spans="3:13" x14ac:dyDescent="0.25">
      <c r="C28" s="5">
        <f>DATE(2019,12,26)</f>
        <v>43825</v>
      </c>
      <c r="D28" s="3">
        <v>67.92</v>
      </c>
      <c r="E28" s="3">
        <v>2.0520999999999998</v>
      </c>
      <c r="K28" s="5"/>
      <c r="L28" s="5"/>
      <c r="M28" s="5"/>
    </row>
    <row r="29" spans="3:13" x14ac:dyDescent="0.25">
      <c r="C29" s="5">
        <f>DATE(2019,12,24)</f>
        <v>43823</v>
      </c>
      <c r="D29" s="3">
        <v>67.2</v>
      </c>
      <c r="E29" s="3">
        <v>2.0363000000000002</v>
      </c>
      <c r="K29" s="5"/>
      <c r="L29" s="5"/>
      <c r="M29" s="5"/>
    </row>
    <row r="30" spans="3:13" x14ac:dyDescent="0.25">
      <c r="C30" s="5">
        <f>DATE(2019,12,23)</f>
        <v>43822</v>
      </c>
      <c r="D30" s="3">
        <v>66.39</v>
      </c>
      <c r="E30" s="3">
        <v>2.0222000000000002</v>
      </c>
      <c r="K30" s="5"/>
      <c r="L30" s="5"/>
      <c r="M30" s="5"/>
    </row>
    <row r="31" spans="3:13" x14ac:dyDescent="0.25">
      <c r="C31" s="5">
        <f>DATE(2019,12,20)</f>
        <v>43819</v>
      </c>
      <c r="D31" s="3">
        <v>66.14</v>
      </c>
      <c r="E31" s="3">
        <v>2.0217999999999998</v>
      </c>
      <c r="K31" s="5"/>
      <c r="L31" s="5"/>
      <c r="M31" s="5"/>
    </row>
    <row r="32" spans="3:13" x14ac:dyDescent="0.25">
      <c r="C32" s="5">
        <f>DATE(2019,12,19)</f>
        <v>43818</v>
      </c>
      <c r="D32" s="3">
        <v>66.540000000000006</v>
      </c>
      <c r="E32" s="3">
        <v>2.0295000000000001</v>
      </c>
      <c r="K32" s="5"/>
      <c r="L32" s="5"/>
      <c r="M32" s="5"/>
    </row>
    <row r="33" spans="3:13" x14ac:dyDescent="0.25">
      <c r="C33" s="5">
        <f>DATE(2019,12,18)</f>
        <v>43817</v>
      </c>
      <c r="D33" s="3">
        <v>66.17</v>
      </c>
      <c r="E33" s="3">
        <v>2.0203000000000002</v>
      </c>
      <c r="K33" s="5"/>
      <c r="L33" s="5"/>
      <c r="M33" s="5"/>
    </row>
    <row r="34" spans="3:13" x14ac:dyDescent="0.25">
      <c r="C34" s="5">
        <f>DATE(2019,12,17)</f>
        <v>43816</v>
      </c>
      <c r="D34" s="3">
        <v>66.099999999999994</v>
      </c>
      <c r="E34" s="3">
        <v>2.0333999999999999</v>
      </c>
      <c r="K34" s="5"/>
      <c r="L34" s="5"/>
      <c r="M34" s="5"/>
    </row>
    <row r="35" spans="3:13" x14ac:dyDescent="0.25">
      <c r="C35" s="5">
        <f>DATE(2019,12,16)</f>
        <v>43815</v>
      </c>
      <c r="D35" s="3">
        <v>65.34</v>
      </c>
      <c r="E35" s="3">
        <v>2.0045000000000002</v>
      </c>
      <c r="K35" s="5"/>
      <c r="L35" s="5"/>
      <c r="M35" s="5"/>
    </row>
    <row r="36" spans="3:13" x14ac:dyDescent="0.25">
      <c r="C36" s="5">
        <f>DATE(2019,12,13)</f>
        <v>43812</v>
      </c>
      <c r="D36" s="3">
        <v>65.22</v>
      </c>
      <c r="E36" s="3">
        <v>1.9863999999999999</v>
      </c>
      <c r="K36" s="5"/>
      <c r="L36" s="5"/>
      <c r="M36" s="5"/>
    </row>
    <row r="37" spans="3:13" x14ac:dyDescent="0.25">
      <c r="C37" s="5">
        <f>DATE(2019,12,12)</f>
        <v>43811</v>
      </c>
      <c r="D37" s="3">
        <v>64.2</v>
      </c>
      <c r="E37" s="3">
        <v>1.9508000000000001</v>
      </c>
      <c r="K37" s="5"/>
      <c r="L37" s="5"/>
      <c r="M37" s="5"/>
    </row>
    <row r="38" spans="3:13" x14ac:dyDescent="0.25">
      <c r="C38" s="5">
        <f>DATE(2019,12,11)</f>
        <v>43810</v>
      </c>
      <c r="D38" s="3">
        <v>63.72</v>
      </c>
      <c r="E38" s="3">
        <v>1.9288000000000001</v>
      </c>
      <c r="K38" s="5"/>
      <c r="L38" s="5"/>
      <c r="M38" s="5"/>
    </row>
    <row r="39" spans="3:13" x14ac:dyDescent="0.25">
      <c r="C39" s="5">
        <f>DATE(2019,12,10)</f>
        <v>43809</v>
      </c>
      <c r="D39" s="3">
        <v>64.34</v>
      </c>
      <c r="E39" s="3">
        <v>1.9655</v>
      </c>
      <c r="K39" s="5"/>
      <c r="L39" s="5"/>
      <c r="M39" s="5"/>
    </row>
    <row r="40" spans="3:13" x14ac:dyDescent="0.25">
      <c r="C40" s="5">
        <f>DATE(2019,12,9)</f>
        <v>43808</v>
      </c>
      <c r="D40" s="3">
        <v>64.25</v>
      </c>
      <c r="E40" s="3">
        <v>1.9441999999999999</v>
      </c>
      <c r="K40" s="5"/>
      <c r="L40" s="5"/>
      <c r="M40" s="5"/>
    </row>
    <row r="41" spans="3:13" x14ac:dyDescent="0.25">
      <c r="C41" s="5">
        <f>DATE(2019,12,6)</f>
        <v>43805</v>
      </c>
      <c r="D41" s="3">
        <v>64.39</v>
      </c>
      <c r="E41" s="3">
        <v>1.9520999999999999</v>
      </c>
      <c r="K41" s="5"/>
      <c r="L41" s="5"/>
      <c r="M41" s="5"/>
    </row>
    <row r="42" spans="3:13" x14ac:dyDescent="0.25">
      <c r="C42" s="5">
        <f>DATE(2019,12,5)</f>
        <v>43804</v>
      </c>
      <c r="D42" s="3">
        <v>63.39</v>
      </c>
      <c r="E42" s="3">
        <v>1.9330000000000001</v>
      </c>
      <c r="K42" s="5"/>
      <c r="L42" s="5"/>
      <c r="M42" s="5"/>
    </row>
    <row r="43" spans="3:13" x14ac:dyDescent="0.25">
      <c r="C43" s="5">
        <f>DATE(2019,12,4)</f>
        <v>43803</v>
      </c>
      <c r="D43" s="3">
        <v>63</v>
      </c>
      <c r="E43" s="3">
        <v>1.9229000000000001</v>
      </c>
      <c r="K43" s="5"/>
      <c r="L43" s="5"/>
      <c r="M43" s="5"/>
    </row>
    <row r="44" spans="3:13" x14ac:dyDescent="0.25">
      <c r="C44" s="5">
        <f>DATE(2019,12,3)</f>
        <v>43802</v>
      </c>
      <c r="D44" s="3">
        <v>60.82</v>
      </c>
      <c r="E44" s="3">
        <v>1.8798999999999999</v>
      </c>
      <c r="K44" s="5"/>
      <c r="L44" s="5"/>
      <c r="M44" s="5"/>
    </row>
    <row r="45" spans="3:13" x14ac:dyDescent="0.25">
      <c r="C45" s="5">
        <f>DATE(2019,12,2)</f>
        <v>43801</v>
      </c>
      <c r="D45" s="3">
        <v>60.92</v>
      </c>
      <c r="E45" s="3">
        <v>1.8859999999999999</v>
      </c>
      <c r="K45" s="5"/>
      <c r="L45" s="5"/>
      <c r="M45" s="5"/>
    </row>
    <row r="46" spans="3:13" x14ac:dyDescent="0.25">
      <c r="C46" s="5">
        <f>DATE(2019,11,29)</f>
        <v>43798</v>
      </c>
      <c r="D46" s="3">
        <v>62.43</v>
      </c>
      <c r="E46" s="3">
        <v>1.8785000000000001</v>
      </c>
      <c r="K46" s="5"/>
      <c r="L46" s="5"/>
      <c r="M46" s="5"/>
    </row>
    <row r="47" spans="3:13" x14ac:dyDescent="0.25">
      <c r="C47" s="5">
        <f>DATE(2019,11,27)</f>
        <v>43796</v>
      </c>
      <c r="D47" s="3">
        <v>64.06</v>
      </c>
      <c r="E47" s="3">
        <v>1.9464999999999999</v>
      </c>
      <c r="K47" s="5"/>
      <c r="L47" s="5"/>
      <c r="M47" s="5"/>
    </row>
    <row r="48" spans="3:13" x14ac:dyDescent="0.25">
      <c r="C48" s="5">
        <f>DATE(2019,11,26)</f>
        <v>43795</v>
      </c>
      <c r="D48" s="3">
        <v>64.27</v>
      </c>
      <c r="E48" s="3">
        <v>1.9605999999999999</v>
      </c>
      <c r="K48" s="5"/>
      <c r="L48" s="5"/>
      <c r="M48" s="5"/>
    </row>
    <row r="49" spans="3:13" x14ac:dyDescent="0.25">
      <c r="C49" s="5">
        <f>DATE(2019,11,25)</f>
        <v>43794</v>
      </c>
      <c r="D49" s="3">
        <v>63.65</v>
      </c>
      <c r="E49" s="3">
        <v>1.9442999999999999</v>
      </c>
      <c r="K49" s="5"/>
      <c r="L49" s="5"/>
      <c r="M49" s="5"/>
    </row>
    <row r="50" spans="3:13" x14ac:dyDescent="0.25">
      <c r="C50" s="5">
        <f>DATE(2019,11,22)</f>
        <v>43791</v>
      </c>
      <c r="D50" s="3">
        <v>63.39</v>
      </c>
      <c r="E50" s="3">
        <v>1.9294</v>
      </c>
      <c r="K50" s="5"/>
      <c r="L50" s="5"/>
      <c r="M50" s="5"/>
    </row>
    <row r="51" spans="3:13" x14ac:dyDescent="0.25">
      <c r="C51" s="5">
        <f>DATE(2019,11,21)</f>
        <v>43790</v>
      </c>
      <c r="D51" s="3">
        <v>63.97</v>
      </c>
      <c r="E51" s="3">
        <v>1.9447000000000001</v>
      </c>
      <c r="K51" s="5"/>
      <c r="L51" s="5"/>
      <c r="M51" s="5"/>
    </row>
    <row r="52" spans="3:13" x14ac:dyDescent="0.25">
      <c r="C52" s="5">
        <f>DATE(2019,11,20)</f>
        <v>43789</v>
      </c>
      <c r="D52" s="3">
        <v>62.4</v>
      </c>
      <c r="E52" s="3">
        <v>1.8920999999999999</v>
      </c>
      <c r="K52" s="5"/>
      <c r="L52" s="5"/>
      <c r="M52" s="5"/>
    </row>
    <row r="53" spans="3:13" x14ac:dyDescent="0.25">
      <c r="C53" s="5">
        <f>DATE(2019,11,19)</f>
        <v>43788</v>
      </c>
      <c r="D53" s="3">
        <v>60.91</v>
      </c>
      <c r="E53" s="3">
        <v>1.8573999999999999</v>
      </c>
      <c r="K53" s="5"/>
      <c r="L53" s="5"/>
      <c r="M53" s="5"/>
    </row>
    <row r="54" spans="3:13" x14ac:dyDescent="0.25">
      <c r="C54" s="5">
        <f>DATE(2019,11,18)</f>
        <v>43787</v>
      </c>
      <c r="D54" s="3">
        <v>62.44</v>
      </c>
      <c r="E54" s="3">
        <v>1.9047000000000001</v>
      </c>
      <c r="K54" s="5"/>
      <c r="L54" s="5"/>
      <c r="M54" s="5"/>
    </row>
    <row r="55" spans="3:13" x14ac:dyDescent="0.25">
      <c r="C55" s="5">
        <f>DATE(2019,11,15)</f>
        <v>43784</v>
      </c>
      <c r="D55" s="3">
        <v>63.3</v>
      </c>
      <c r="E55" s="3">
        <v>1.948</v>
      </c>
      <c r="K55" s="5"/>
      <c r="L55" s="5"/>
      <c r="M55" s="5"/>
    </row>
    <row r="56" spans="3:13" x14ac:dyDescent="0.25">
      <c r="C56" s="5">
        <f>DATE(2019,11,14)</f>
        <v>43783</v>
      </c>
      <c r="D56" s="3">
        <v>62.28</v>
      </c>
      <c r="E56" s="3">
        <v>1.9178999999999999</v>
      </c>
      <c r="K56" s="5"/>
      <c r="L56" s="5"/>
      <c r="M56" s="5"/>
    </row>
    <row r="57" spans="3:13" x14ac:dyDescent="0.25">
      <c r="C57" s="5">
        <f>DATE(2019,11,13)</f>
        <v>43782</v>
      </c>
      <c r="D57" s="3">
        <v>62.37</v>
      </c>
      <c r="E57" s="3">
        <v>1.9125000000000001</v>
      </c>
      <c r="K57" s="5"/>
      <c r="L57" s="5"/>
      <c r="M57" s="5"/>
    </row>
    <row r="58" spans="3:13" x14ac:dyDescent="0.25">
      <c r="C58" s="5">
        <f>DATE(2019,11,12)</f>
        <v>43781</v>
      </c>
      <c r="D58" s="3">
        <v>62.06</v>
      </c>
      <c r="E58" s="3">
        <v>1.8976</v>
      </c>
      <c r="K58" s="5"/>
      <c r="L58" s="5"/>
      <c r="M58" s="5"/>
    </row>
    <row r="59" spans="3:13" x14ac:dyDescent="0.25">
      <c r="C59" s="5">
        <f>DATE(2019,11,11)</f>
        <v>43780</v>
      </c>
      <c r="D59" s="3">
        <v>62.18</v>
      </c>
      <c r="E59" s="3">
        <v>1.9141999999999999</v>
      </c>
      <c r="K59" s="5"/>
      <c r="L59" s="5"/>
      <c r="M59" s="5"/>
    </row>
    <row r="60" spans="3:13" x14ac:dyDescent="0.25">
      <c r="C60" s="5">
        <f>DATE(2019,11,8)</f>
        <v>43777</v>
      </c>
      <c r="D60" s="3">
        <v>62.51</v>
      </c>
      <c r="E60" s="3">
        <v>1.9180999999999999</v>
      </c>
      <c r="K60" s="5"/>
      <c r="L60" s="5"/>
      <c r="M60" s="5"/>
    </row>
    <row r="61" spans="3:13" x14ac:dyDescent="0.25">
      <c r="C61" s="5">
        <f>DATE(2019,11,7)</f>
        <v>43776</v>
      </c>
      <c r="D61" s="3">
        <v>62.29</v>
      </c>
      <c r="E61" s="3">
        <v>1.9202999999999999</v>
      </c>
      <c r="K61" s="5"/>
      <c r="L61" s="5"/>
      <c r="M61" s="5"/>
    </row>
    <row r="62" spans="3:13" x14ac:dyDescent="0.25">
      <c r="C62" s="5">
        <f>DATE(2019,11,6)</f>
        <v>43775</v>
      </c>
      <c r="D62" s="3">
        <v>61.74</v>
      </c>
      <c r="E62" s="3">
        <v>1.9278</v>
      </c>
      <c r="K62" s="5"/>
      <c r="L62" s="5"/>
      <c r="M62" s="5"/>
    </row>
    <row r="63" spans="3:13" x14ac:dyDescent="0.25">
      <c r="C63" s="5">
        <f>DATE(2019,11,5)</f>
        <v>43774</v>
      </c>
      <c r="D63" s="3">
        <v>62.96</v>
      </c>
      <c r="E63" s="3">
        <v>1.9565999999999999</v>
      </c>
      <c r="K63" s="5"/>
      <c r="L63" s="5"/>
      <c r="M63" s="5"/>
    </row>
    <row r="64" spans="3:13" x14ac:dyDescent="0.25">
      <c r="C64" s="5">
        <f>DATE(2019,11,4)</f>
        <v>43773</v>
      </c>
      <c r="D64" s="3">
        <v>62.13</v>
      </c>
      <c r="E64" s="3">
        <v>1.9404999999999999</v>
      </c>
      <c r="K64" s="5"/>
      <c r="L64" s="5"/>
      <c r="M64" s="5"/>
    </row>
    <row r="65" spans="3:13" x14ac:dyDescent="0.25">
      <c r="C65" s="5">
        <f>DATE(2019,11,1)</f>
        <v>43770</v>
      </c>
      <c r="D65" s="3">
        <v>61.69</v>
      </c>
      <c r="E65" s="3">
        <v>1.9331</v>
      </c>
      <c r="K65" s="5"/>
      <c r="L65" s="5"/>
      <c r="M65" s="5"/>
    </row>
    <row r="66" spans="3:13" x14ac:dyDescent="0.25">
      <c r="C66" s="5">
        <f>DATE(2019,10,31)</f>
        <v>43769</v>
      </c>
      <c r="D66" s="3">
        <v>60.23</v>
      </c>
      <c r="E66" s="3">
        <v>1.8757999999999999</v>
      </c>
      <c r="K66" s="5"/>
      <c r="L66" s="5"/>
      <c r="M66" s="5"/>
    </row>
    <row r="67" spans="3:13" x14ac:dyDescent="0.25">
      <c r="C67" s="5">
        <f>DATE(2019,10,30)</f>
        <v>43768</v>
      </c>
      <c r="D67" s="3">
        <v>60.61</v>
      </c>
      <c r="E67" s="3">
        <v>1.9136</v>
      </c>
      <c r="K67" s="5"/>
      <c r="L67" s="5"/>
      <c r="M67" s="5"/>
    </row>
    <row r="68" spans="3:13" x14ac:dyDescent="0.25">
      <c r="C68" s="5">
        <f>DATE(2019,10,29)</f>
        <v>43767</v>
      </c>
      <c r="D68" s="3">
        <v>61.59</v>
      </c>
      <c r="E68" s="3">
        <v>1.9562999999999999</v>
      </c>
      <c r="K68" s="5"/>
      <c r="L68" s="5"/>
      <c r="M68" s="5"/>
    </row>
    <row r="69" spans="3:13" x14ac:dyDescent="0.25">
      <c r="C69" s="5">
        <f>DATE(2019,10,28)</f>
        <v>43766</v>
      </c>
      <c r="D69" s="3">
        <v>61.57</v>
      </c>
      <c r="E69" s="3">
        <v>1.9618</v>
      </c>
      <c r="K69" s="5"/>
      <c r="L69" s="5"/>
      <c r="M69" s="5"/>
    </row>
    <row r="70" spans="3:13" x14ac:dyDescent="0.25">
      <c r="C70" s="5">
        <f>DATE(2019,10,25)</f>
        <v>43763</v>
      </c>
      <c r="D70" s="3">
        <v>62.02</v>
      </c>
      <c r="E70" s="3">
        <v>1.9796</v>
      </c>
      <c r="K70" s="5"/>
      <c r="L70" s="5"/>
      <c r="M70" s="5"/>
    </row>
    <row r="71" spans="3:13" x14ac:dyDescent="0.25">
      <c r="C71" s="5">
        <f>DATE(2019,10,24)</f>
        <v>43762</v>
      </c>
      <c r="D71" s="3">
        <v>61.67</v>
      </c>
      <c r="E71" s="3">
        <v>1.9863</v>
      </c>
      <c r="K71" s="5"/>
      <c r="L71" s="5"/>
      <c r="M71" s="5"/>
    </row>
    <row r="72" spans="3:13" x14ac:dyDescent="0.25">
      <c r="C72" s="5">
        <f>DATE(2019,10,23)</f>
        <v>43761</v>
      </c>
      <c r="D72" s="3">
        <v>61.17</v>
      </c>
      <c r="E72" s="3">
        <v>1.9642999999999999</v>
      </c>
      <c r="K72" s="5"/>
      <c r="L72" s="5"/>
      <c r="M72" s="5"/>
    </row>
    <row r="73" spans="3:13" x14ac:dyDescent="0.25">
      <c r="C73" s="5">
        <f>DATE(2019,10,22)</f>
        <v>43760</v>
      </c>
      <c r="D73" s="3">
        <v>59.7</v>
      </c>
      <c r="E73" s="3">
        <v>1.9437</v>
      </c>
      <c r="K73" s="5"/>
      <c r="L73" s="5"/>
      <c r="M73" s="5"/>
    </row>
    <row r="74" spans="3:13" x14ac:dyDescent="0.25">
      <c r="C74" s="5">
        <f>DATE(2019,10,21)</f>
        <v>43759</v>
      </c>
      <c r="D74" s="3">
        <v>58.96</v>
      </c>
      <c r="E74" s="3">
        <v>1.9406000000000001</v>
      </c>
      <c r="K74" s="5"/>
      <c r="L74" s="5"/>
      <c r="M74" s="5"/>
    </row>
    <row r="75" spans="3:13" x14ac:dyDescent="0.25">
      <c r="C75" s="5">
        <f>DATE(2019,10,18)</f>
        <v>43756</v>
      </c>
      <c r="D75" s="3">
        <v>59.42</v>
      </c>
      <c r="E75" s="3">
        <v>1.9471000000000001</v>
      </c>
      <c r="K75" s="5"/>
      <c r="L75" s="5"/>
      <c r="M75" s="5"/>
    </row>
    <row r="76" spans="3:13" x14ac:dyDescent="0.25">
      <c r="C76" s="5">
        <f>DATE(2019,10,17)</f>
        <v>43755</v>
      </c>
      <c r="D76" s="3">
        <v>59.91</v>
      </c>
      <c r="E76" s="3">
        <v>1.9480999999999999</v>
      </c>
      <c r="K76" s="5"/>
      <c r="L76" s="5"/>
      <c r="M76" s="5"/>
    </row>
    <row r="77" spans="3:13" x14ac:dyDescent="0.25">
      <c r="C77" s="5">
        <f>DATE(2019,10,16)</f>
        <v>43754</v>
      </c>
      <c r="D77" s="3">
        <v>59.42</v>
      </c>
      <c r="E77" s="3">
        <v>1.9426000000000001</v>
      </c>
      <c r="K77" s="5"/>
      <c r="L77" s="5"/>
      <c r="M77" s="5"/>
    </row>
    <row r="78" spans="3:13" x14ac:dyDescent="0.25">
      <c r="C78" s="5">
        <f>DATE(2019,10,15)</f>
        <v>43753</v>
      </c>
      <c r="D78" s="3">
        <v>58.74</v>
      </c>
      <c r="E78" s="3">
        <v>1.91</v>
      </c>
      <c r="K78" s="5"/>
      <c r="L78" s="5"/>
      <c r="M78" s="5"/>
    </row>
    <row r="79" spans="3:13" x14ac:dyDescent="0.25">
      <c r="C79" s="5">
        <f>DATE(2019,10,14)</f>
        <v>43752</v>
      </c>
      <c r="D79" s="3">
        <v>59.35</v>
      </c>
      <c r="E79" s="3">
        <v>1.9151</v>
      </c>
      <c r="K79" s="5"/>
      <c r="L79" s="5"/>
      <c r="M79" s="5"/>
    </row>
    <row r="80" spans="3:13" x14ac:dyDescent="0.25">
      <c r="C80" s="5">
        <f>DATE(2019,10,11)</f>
        <v>43749</v>
      </c>
      <c r="D80" s="3">
        <v>60.51</v>
      </c>
      <c r="E80" s="3">
        <v>1.9576</v>
      </c>
      <c r="K80" s="5"/>
      <c r="L80" s="5"/>
      <c r="M80" s="5"/>
    </row>
    <row r="81" spans="3:13" x14ac:dyDescent="0.25">
      <c r="C81" s="5">
        <f>DATE(2019,10,10)</f>
        <v>43748</v>
      </c>
      <c r="D81" s="3">
        <v>59.1</v>
      </c>
      <c r="E81" s="3">
        <v>1.9208000000000001</v>
      </c>
      <c r="K81" s="5"/>
      <c r="L81" s="5"/>
      <c r="M81" s="5"/>
    </row>
    <row r="82" spans="3:13" x14ac:dyDescent="0.25">
      <c r="C82" s="5">
        <f>DATE(2019,10,9)</f>
        <v>43747</v>
      </c>
      <c r="D82" s="3">
        <v>58.32</v>
      </c>
      <c r="E82" s="3">
        <v>1.9193</v>
      </c>
      <c r="K82" s="5"/>
      <c r="L82" s="5"/>
      <c r="M82" s="5"/>
    </row>
    <row r="83" spans="3:13" x14ac:dyDescent="0.25">
      <c r="C83" s="5">
        <f>DATE(2019,10,8)</f>
        <v>43746</v>
      </c>
      <c r="D83" s="3">
        <v>58.24</v>
      </c>
      <c r="E83" s="3">
        <v>1.9100999999999999</v>
      </c>
      <c r="K83" s="5"/>
      <c r="L83" s="5"/>
      <c r="M83" s="5"/>
    </row>
    <row r="84" spans="3:13" x14ac:dyDescent="0.25">
      <c r="C84" s="5">
        <f>DATE(2019,10,7)</f>
        <v>43745</v>
      </c>
      <c r="D84" s="3">
        <v>58.35</v>
      </c>
      <c r="E84" s="3">
        <v>1.9033</v>
      </c>
      <c r="K84" s="5"/>
      <c r="L84" s="5"/>
      <c r="M84" s="5"/>
    </row>
    <row r="85" spans="3:13" x14ac:dyDescent="0.25">
      <c r="C85" s="5">
        <f>DATE(2019,10,4)</f>
        <v>43742</v>
      </c>
      <c r="D85" s="3">
        <v>58.37</v>
      </c>
      <c r="E85" s="3">
        <v>1.8945000000000001</v>
      </c>
      <c r="K85" s="5"/>
      <c r="L85" s="5"/>
      <c r="M85" s="5"/>
    </row>
    <row r="86" spans="3:13" x14ac:dyDescent="0.25">
      <c r="C86" s="5">
        <f>DATE(2019,10,3)</f>
        <v>43741</v>
      </c>
      <c r="D86" s="3">
        <v>57.71</v>
      </c>
      <c r="E86" s="3">
        <v>1.8759999999999999</v>
      </c>
      <c r="K86" s="5"/>
      <c r="L86" s="5"/>
      <c r="M86" s="5"/>
    </row>
    <row r="87" spans="3:13" x14ac:dyDescent="0.25">
      <c r="C87" s="5">
        <f>DATE(2019,10,2)</f>
        <v>43740</v>
      </c>
      <c r="D87" s="3">
        <v>57.69</v>
      </c>
      <c r="E87" s="3">
        <v>1.873</v>
      </c>
      <c r="K87" s="5"/>
      <c r="L87" s="5"/>
      <c r="M87" s="5"/>
    </row>
    <row r="88" spans="3:13" x14ac:dyDescent="0.25">
      <c r="C88" s="5">
        <f>DATE(2019,10,1)</f>
        <v>43739</v>
      </c>
      <c r="D88" s="3">
        <v>58.89</v>
      </c>
      <c r="E88" s="3">
        <v>1.8985000000000001</v>
      </c>
      <c r="K88" s="5"/>
      <c r="L88" s="5"/>
      <c r="M88" s="5"/>
    </row>
    <row r="89" spans="3:13" x14ac:dyDescent="0.25">
      <c r="C89" s="5">
        <f>DATE(2019,9,30)</f>
        <v>43738</v>
      </c>
      <c r="D89" s="3">
        <v>60.78</v>
      </c>
      <c r="E89" s="3">
        <v>1.8972</v>
      </c>
      <c r="K89" s="5"/>
      <c r="L89" s="5"/>
      <c r="M89" s="5"/>
    </row>
    <row r="90" spans="3:13" x14ac:dyDescent="0.25">
      <c r="C90" s="5">
        <f>DATE(2019,9,27)</f>
        <v>43735</v>
      </c>
      <c r="D90" s="3">
        <v>61.91</v>
      </c>
      <c r="E90" s="3">
        <v>1.9416</v>
      </c>
      <c r="K90" s="5"/>
      <c r="L90" s="5"/>
      <c r="M90" s="5"/>
    </row>
    <row r="91" spans="3:13" x14ac:dyDescent="0.25">
      <c r="C91" s="5">
        <f>DATE(2019,9,26)</f>
        <v>43734</v>
      </c>
      <c r="D91" s="3">
        <v>62.74</v>
      </c>
      <c r="E91" s="3">
        <v>1.9551000000000001</v>
      </c>
      <c r="K91" s="5"/>
      <c r="L91" s="5"/>
      <c r="M91" s="5"/>
    </row>
    <row r="92" spans="3:13" x14ac:dyDescent="0.25">
      <c r="C92" s="5">
        <f>DATE(2019,9,25)</f>
        <v>43733</v>
      </c>
      <c r="D92" s="3">
        <v>62.39</v>
      </c>
      <c r="E92" s="3">
        <v>1.9539</v>
      </c>
      <c r="K92" s="5"/>
      <c r="L92" s="5"/>
      <c r="M92" s="5"/>
    </row>
    <row r="93" spans="3:13" x14ac:dyDescent="0.25">
      <c r="C93" s="5">
        <f>DATE(2019,9,24)</f>
        <v>43732</v>
      </c>
      <c r="D93" s="3">
        <v>63.1</v>
      </c>
      <c r="E93" s="3">
        <v>1.9676</v>
      </c>
      <c r="K93" s="5"/>
      <c r="L93" s="5"/>
      <c r="M93" s="5"/>
    </row>
    <row r="94" spans="3:13" x14ac:dyDescent="0.25">
      <c r="C94" s="5">
        <f>DATE(2019,9,23)</f>
        <v>43731</v>
      </c>
      <c r="D94" s="3">
        <v>64.77</v>
      </c>
      <c r="E94" s="3">
        <v>1.9970000000000001</v>
      </c>
      <c r="K94" s="5"/>
      <c r="L94" s="5"/>
      <c r="M94" s="5"/>
    </row>
    <row r="95" spans="3:13" x14ac:dyDescent="0.25">
      <c r="C95" s="5">
        <f>DATE(2019,9,20)</f>
        <v>43728</v>
      </c>
      <c r="D95" s="3">
        <v>64.28</v>
      </c>
      <c r="E95" s="3">
        <v>1.9863</v>
      </c>
      <c r="K95" s="5"/>
      <c r="L95" s="5"/>
      <c r="M95" s="5"/>
    </row>
    <row r="96" spans="3:13" x14ac:dyDescent="0.25">
      <c r="C96" s="5">
        <f>DATE(2019,9,19)</f>
        <v>43727</v>
      </c>
      <c r="D96" s="3">
        <v>64.400000000000006</v>
      </c>
      <c r="E96" s="3">
        <v>2.0049000000000001</v>
      </c>
      <c r="K96" s="5"/>
      <c r="L96" s="5"/>
      <c r="M96" s="5"/>
    </row>
    <row r="97" spans="3:13" x14ac:dyDescent="0.25">
      <c r="C97" s="5">
        <f>DATE(2019,9,18)</f>
        <v>43726</v>
      </c>
      <c r="D97" s="3">
        <v>63.6</v>
      </c>
      <c r="E97" s="3">
        <v>1.9733000000000001</v>
      </c>
      <c r="K97" s="5"/>
      <c r="L97" s="5"/>
      <c r="M97" s="5"/>
    </row>
    <row r="98" spans="3:13" x14ac:dyDescent="0.25">
      <c r="C98" s="5">
        <f>DATE(2019,9,17)</f>
        <v>43725</v>
      </c>
      <c r="D98" s="3">
        <v>64.55</v>
      </c>
      <c r="E98" s="3">
        <v>1.9896</v>
      </c>
      <c r="K98" s="5"/>
      <c r="L98" s="5"/>
      <c r="M98" s="5"/>
    </row>
    <row r="99" spans="3:13" x14ac:dyDescent="0.25">
      <c r="C99" s="5">
        <f>DATE(2019,9,16)</f>
        <v>43724</v>
      </c>
      <c r="D99" s="3">
        <v>69.02</v>
      </c>
      <c r="E99" s="3">
        <v>2.0838000000000001</v>
      </c>
      <c r="K99" s="5"/>
      <c r="L99" s="5"/>
      <c r="M99" s="5"/>
    </row>
    <row r="100" spans="3:13" x14ac:dyDescent="0.25">
      <c r="C100" s="5">
        <f>DATE(2019,9,13)</f>
        <v>43721</v>
      </c>
      <c r="D100" s="3">
        <v>60.22</v>
      </c>
      <c r="E100" s="3">
        <v>1.8777999999999999</v>
      </c>
      <c r="K100" s="5"/>
      <c r="L100" s="5"/>
      <c r="M100" s="5"/>
    </row>
    <row r="101" spans="3:13" x14ac:dyDescent="0.25">
      <c r="C101" s="5">
        <f>DATE(2019,9,12)</f>
        <v>43720</v>
      </c>
      <c r="D101" s="3">
        <v>60.38</v>
      </c>
      <c r="E101" s="3">
        <v>1.8851</v>
      </c>
      <c r="K101" s="5"/>
      <c r="L101" s="5"/>
      <c r="M101" s="5"/>
    </row>
    <row r="102" spans="3:13" x14ac:dyDescent="0.25">
      <c r="C102" s="5">
        <f>DATE(2019,9,11)</f>
        <v>43719</v>
      </c>
      <c r="D102" s="3">
        <v>60.81</v>
      </c>
      <c r="E102" s="3">
        <v>1.9032</v>
      </c>
      <c r="K102" s="5"/>
      <c r="L102" s="5"/>
      <c r="M102" s="5"/>
    </row>
    <row r="103" spans="3:13" x14ac:dyDescent="0.25">
      <c r="C103" s="5">
        <f>DATE(2019,9,10)</f>
        <v>43718</v>
      </c>
      <c r="D103" s="3">
        <v>62.38</v>
      </c>
      <c r="E103" s="3">
        <v>1.9312</v>
      </c>
      <c r="K103" s="5"/>
      <c r="L103" s="5"/>
      <c r="M103" s="5"/>
    </row>
    <row r="104" spans="3:13" x14ac:dyDescent="0.25">
      <c r="C104" s="5">
        <f>DATE(2019,9,9)</f>
        <v>43717</v>
      </c>
      <c r="D104" s="3">
        <v>62.59</v>
      </c>
      <c r="E104" s="3">
        <v>1.9277</v>
      </c>
      <c r="K104" s="5"/>
      <c r="L104" s="5"/>
      <c r="M104" s="5"/>
    </row>
    <row r="105" spans="3:13" x14ac:dyDescent="0.25">
      <c r="C105" s="5">
        <f>DATE(2019,9,6)</f>
        <v>43714</v>
      </c>
      <c r="D105" s="3">
        <v>61.54</v>
      </c>
      <c r="E105" s="3">
        <v>1.9003000000000001</v>
      </c>
      <c r="K105" s="5"/>
      <c r="L105" s="5"/>
      <c r="M105" s="5"/>
    </row>
    <row r="106" spans="3:13" x14ac:dyDescent="0.25">
      <c r="C106" s="5">
        <f>DATE(2019,9,5)</f>
        <v>43713</v>
      </c>
      <c r="D106" s="3">
        <v>60.95</v>
      </c>
      <c r="E106" s="3">
        <v>1.8885000000000001</v>
      </c>
      <c r="K106" s="5"/>
      <c r="L106" s="5"/>
      <c r="M106" s="5"/>
    </row>
    <row r="107" spans="3:13" x14ac:dyDescent="0.25">
      <c r="C107" s="5">
        <f>DATE(2019,9,4)</f>
        <v>43712</v>
      </c>
      <c r="D107" s="3">
        <v>60.7</v>
      </c>
      <c r="E107" s="3">
        <v>1.8802000000000001</v>
      </c>
      <c r="K107" s="5"/>
      <c r="L107" s="5"/>
      <c r="M107" s="5"/>
    </row>
    <row r="108" spans="3:13" x14ac:dyDescent="0.25">
      <c r="C108" s="5">
        <f>DATE(2019,9,3)</f>
        <v>43711</v>
      </c>
      <c r="D108" s="3">
        <v>58.26</v>
      </c>
      <c r="E108" s="3">
        <v>1.8032999999999999</v>
      </c>
      <c r="K108" s="5"/>
      <c r="L108" s="5"/>
      <c r="M108" s="5"/>
    </row>
    <row r="109" spans="3:13" x14ac:dyDescent="0.25">
      <c r="C109" s="5">
        <f>DATE(2019,9,2)</f>
        <v>43710</v>
      </c>
      <c r="D109" s="3">
        <v>58.66</v>
      </c>
      <c r="E109" s="3">
        <v>1.8146</v>
      </c>
      <c r="K109" s="5"/>
      <c r="L109" s="5"/>
      <c r="M109" s="5"/>
    </row>
    <row r="110" spans="3:13" x14ac:dyDescent="0.25">
      <c r="C110" s="5">
        <f>DATE(2019,8,30)</f>
        <v>43707</v>
      </c>
      <c r="D110" s="3">
        <v>60.43</v>
      </c>
      <c r="E110" s="3">
        <v>1.8372999999999999</v>
      </c>
      <c r="K110" s="5"/>
      <c r="L110" s="5"/>
      <c r="M110" s="5"/>
    </row>
    <row r="111" spans="3:13" x14ac:dyDescent="0.25">
      <c r="C111" s="5">
        <f>DATE(2019,8,29)</f>
        <v>43706</v>
      </c>
      <c r="D111" s="3">
        <v>61.08</v>
      </c>
      <c r="E111" s="3">
        <v>1.8640000000000001</v>
      </c>
      <c r="K111" s="5"/>
      <c r="L111" s="5"/>
      <c r="M111" s="5"/>
    </row>
    <row r="112" spans="3:13" x14ac:dyDescent="0.25">
      <c r="C112" s="5">
        <f>DATE(2019,8,28)</f>
        <v>43705</v>
      </c>
      <c r="D112" s="3">
        <v>60.49</v>
      </c>
      <c r="E112" s="3">
        <v>1.851</v>
      </c>
      <c r="K112" s="5"/>
      <c r="L112" s="5"/>
      <c r="M112" s="5"/>
    </row>
    <row r="113" spans="3:13" x14ac:dyDescent="0.25">
      <c r="C113" s="5">
        <f>DATE(2019,8,27)</f>
        <v>43704</v>
      </c>
      <c r="D113" s="3">
        <v>59.51</v>
      </c>
      <c r="E113" s="3">
        <v>1.8159000000000001</v>
      </c>
      <c r="K113" s="5"/>
      <c r="L113" s="5"/>
      <c r="M113" s="5"/>
    </row>
    <row r="114" spans="3:13" x14ac:dyDescent="0.25">
      <c r="C114" s="5">
        <f>DATE(2019,8,26)</f>
        <v>43703</v>
      </c>
      <c r="D114" s="3">
        <v>58.7</v>
      </c>
      <c r="E114" s="3">
        <v>1.7924</v>
      </c>
      <c r="K114" s="5"/>
      <c r="L114" s="5"/>
      <c r="M114" s="5"/>
    </row>
    <row r="115" spans="3:13" x14ac:dyDescent="0.25">
      <c r="C115" s="5">
        <f>DATE(2019,8,23)</f>
        <v>43700</v>
      </c>
      <c r="D115" s="3">
        <v>59.34</v>
      </c>
      <c r="E115" s="3">
        <v>1.8156000000000001</v>
      </c>
      <c r="K115" s="5"/>
      <c r="L115" s="5"/>
      <c r="M115" s="5"/>
    </row>
    <row r="116" spans="3:13" x14ac:dyDescent="0.25">
      <c r="C116" s="5">
        <f>DATE(2019,8,22)</f>
        <v>43699</v>
      </c>
      <c r="D116" s="3">
        <v>59.92</v>
      </c>
      <c r="E116" s="3">
        <v>1.8412999999999999</v>
      </c>
      <c r="K116" s="5"/>
      <c r="L116" s="5"/>
      <c r="M116" s="5"/>
    </row>
    <row r="117" spans="3:13" x14ac:dyDescent="0.25">
      <c r="C117" s="5">
        <f>DATE(2019,8,21)</f>
        <v>43698</v>
      </c>
      <c r="D117" s="3">
        <v>60.3</v>
      </c>
      <c r="E117" s="3">
        <v>1.8573</v>
      </c>
      <c r="K117" s="5"/>
      <c r="L117" s="5"/>
      <c r="M117" s="5"/>
    </row>
    <row r="118" spans="3:13" x14ac:dyDescent="0.25">
      <c r="C118" s="5">
        <f>DATE(2019,8,20)</f>
        <v>43697</v>
      </c>
      <c r="D118" s="3">
        <v>60.03</v>
      </c>
      <c r="E118" s="3">
        <v>1.8543000000000001</v>
      </c>
      <c r="K118" s="5"/>
      <c r="L118" s="5"/>
      <c r="M118" s="5"/>
    </row>
    <row r="119" spans="3:13" x14ac:dyDescent="0.25">
      <c r="C119" s="5">
        <f>DATE(2019,8,19)</f>
        <v>43696</v>
      </c>
      <c r="D119" s="3">
        <v>59.74</v>
      </c>
      <c r="E119" s="3">
        <v>1.8331</v>
      </c>
      <c r="K119" s="5"/>
      <c r="L119" s="5"/>
      <c r="M119" s="5"/>
    </row>
    <row r="120" spans="3:13" x14ac:dyDescent="0.25">
      <c r="C120" s="5">
        <f>DATE(2019,8,16)</f>
        <v>43693</v>
      </c>
      <c r="D120" s="3">
        <v>58.64</v>
      </c>
      <c r="E120" s="3">
        <v>1.8128</v>
      </c>
      <c r="K120" s="5"/>
      <c r="L120" s="5"/>
      <c r="M120" s="5"/>
    </row>
    <row r="121" spans="3:13" x14ac:dyDescent="0.25">
      <c r="C121" s="5">
        <f>DATE(2019,8,15)</f>
        <v>43692</v>
      </c>
      <c r="D121" s="3">
        <v>58.23</v>
      </c>
      <c r="E121" s="3">
        <v>1.8107</v>
      </c>
      <c r="K121" s="5"/>
      <c r="L121" s="5"/>
      <c r="M121" s="5"/>
    </row>
    <row r="122" spans="3:13" x14ac:dyDescent="0.25">
      <c r="C122" s="5">
        <f>DATE(2019,8,14)</f>
        <v>43691</v>
      </c>
      <c r="D122" s="3">
        <v>59.48</v>
      </c>
      <c r="E122" s="3">
        <v>1.8436999999999999</v>
      </c>
      <c r="K122" s="5"/>
      <c r="L122" s="5"/>
      <c r="M122" s="5"/>
    </row>
    <row r="123" spans="3:13" x14ac:dyDescent="0.25">
      <c r="C123" s="5">
        <f>DATE(2019,8,13)</f>
        <v>43690</v>
      </c>
      <c r="D123" s="3">
        <v>61.3</v>
      </c>
      <c r="E123" s="3">
        <v>1.8773</v>
      </c>
      <c r="K123" s="5"/>
      <c r="L123" s="5"/>
      <c r="M123" s="5"/>
    </row>
    <row r="124" spans="3:13" x14ac:dyDescent="0.25">
      <c r="C124" s="5">
        <f>DATE(2019,8,12)</f>
        <v>43689</v>
      </c>
      <c r="D124" s="3">
        <v>58.57</v>
      </c>
      <c r="E124" s="3">
        <v>1.8058000000000001</v>
      </c>
      <c r="K124" s="5"/>
      <c r="L124" s="5"/>
      <c r="M124" s="5"/>
    </row>
    <row r="125" spans="3:13" x14ac:dyDescent="0.25">
      <c r="C125" s="5">
        <f>DATE(2019,8,9)</f>
        <v>43686</v>
      </c>
      <c r="D125" s="3">
        <v>58.53</v>
      </c>
      <c r="E125" s="3">
        <v>1.8080000000000001</v>
      </c>
      <c r="K125" s="5"/>
      <c r="L125" s="5"/>
      <c r="M125" s="5"/>
    </row>
    <row r="126" spans="3:13" x14ac:dyDescent="0.25">
      <c r="C126" s="5">
        <f>DATE(2019,8,8)</f>
        <v>43685</v>
      </c>
      <c r="D126" s="3">
        <v>57.38</v>
      </c>
      <c r="E126" s="3">
        <v>1.7766</v>
      </c>
      <c r="K126" s="5"/>
      <c r="L126" s="5"/>
      <c r="M126" s="5"/>
    </row>
    <row r="127" spans="3:13" x14ac:dyDescent="0.25">
      <c r="C127" s="5">
        <f>DATE(2019,8,7)</f>
        <v>43684</v>
      </c>
      <c r="D127" s="3">
        <v>56.23</v>
      </c>
      <c r="E127" s="3">
        <v>1.7532000000000001</v>
      </c>
      <c r="K127" s="5"/>
      <c r="L127" s="5"/>
      <c r="M127" s="5"/>
    </row>
    <row r="128" spans="3:13" x14ac:dyDescent="0.25">
      <c r="C128" s="5">
        <f>DATE(2019,8,6)</f>
        <v>43683</v>
      </c>
      <c r="D128" s="3">
        <v>58.94</v>
      </c>
      <c r="E128" s="3">
        <v>1.8240000000000001</v>
      </c>
      <c r="K128" s="5"/>
      <c r="L128" s="5"/>
      <c r="M128" s="5"/>
    </row>
    <row r="129" spans="3:13" x14ac:dyDescent="0.25">
      <c r="C129" s="5">
        <f>DATE(2019,8,5)</f>
        <v>43682</v>
      </c>
      <c r="D129" s="3">
        <v>59.81</v>
      </c>
      <c r="E129" s="3">
        <v>1.8355999999999999</v>
      </c>
      <c r="K129" s="5"/>
      <c r="L129" s="5"/>
      <c r="M129" s="5"/>
    </row>
    <row r="130" spans="3:13" x14ac:dyDescent="0.25">
      <c r="C130" s="5">
        <f>DATE(2019,8,2)</f>
        <v>43679</v>
      </c>
      <c r="D130" s="3">
        <v>61.89</v>
      </c>
      <c r="E130" s="3">
        <v>1.8902000000000001</v>
      </c>
      <c r="K130" s="5"/>
      <c r="L130" s="5"/>
      <c r="M130" s="5"/>
    </row>
    <row r="131" spans="3:13" x14ac:dyDescent="0.25">
      <c r="C131" s="5">
        <f>DATE(2019,8,1)</f>
        <v>43678</v>
      </c>
      <c r="D131" s="3">
        <v>60.5</v>
      </c>
      <c r="E131" s="3">
        <v>1.8529</v>
      </c>
      <c r="K131" s="5"/>
      <c r="L131" s="5"/>
      <c r="M131" s="5"/>
    </row>
    <row r="132" spans="3:13" x14ac:dyDescent="0.25">
      <c r="C132" s="5">
        <f>DATE(2019,7,31)</f>
        <v>43677</v>
      </c>
      <c r="D132" s="3">
        <v>65.17</v>
      </c>
      <c r="E132" s="3">
        <v>1.9706999999999999</v>
      </c>
      <c r="K132" s="5"/>
      <c r="L132" s="5"/>
      <c r="M132" s="5"/>
    </row>
    <row r="133" spans="3:13" x14ac:dyDescent="0.25">
      <c r="C133" s="5">
        <f>DATE(2019,7,30)</f>
        <v>43676</v>
      </c>
      <c r="D133" s="3">
        <v>64.72</v>
      </c>
      <c r="E133" s="3">
        <v>1.944</v>
      </c>
      <c r="K133" s="5"/>
      <c r="L133" s="5"/>
      <c r="M133" s="5"/>
    </row>
    <row r="134" spans="3:13" x14ac:dyDescent="0.25">
      <c r="C134" s="5">
        <f>DATE(2019,7,29)</f>
        <v>43675</v>
      </c>
      <c r="D134" s="3">
        <v>63.71</v>
      </c>
      <c r="E134" s="3">
        <v>1.9106000000000001</v>
      </c>
      <c r="K134" s="5"/>
      <c r="L134" s="5"/>
      <c r="M134" s="5"/>
    </row>
    <row r="135" spans="3:13" x14ac:dyDescent="0.25">
      <c r="C135" s="5">
        <f>DATE(2019,7,26)</f>
        <v>43672</v>
      </c>
      <c r="D135" s="3">
        <v>63.46</v>
      </c>
      <c r="E135" s="3">
        <v>1.9044000000000001</v>
      </c>
      <c r="K135" s="5"/>
      <c r="L135" s="5"/>
      <c r="M135" s="5"/>
    </row>
    <row r="136" spans="3:13" x14ac:dyDescent="0.25">
      <c r="C136" s="5">
        <f>DATE(2019,7,25)</f>
        <v>43671</v>
      </c>
      <c r="D136" s="3">
        <v>63.39</v>
      </c>
      <c r="E136" s="3">
        <v>1.9142999999999999</v>
      </c>
      <c r="K136" s="5"/>
      <c r="L136" s="5"/>
      <c r="M136" s="5"/>
    </row>
    <row r="137" spans="3:13" x14ac:dyDescent="0.25">
      <c r="C137" s="5">
        <f>DATE(2019,7,24)</f>
        <v>43670</v>
      </c>
      <c r="D137" s="3">
        <v>63.18</v>
      </c>
      <c r="E137" s="3">
        <v>1.9087000000000001</v>
      </c>
      <c r="K137" s="5"/>
      <c r="L137" s="5"/>
      <c r="M137" s="5"/>
    </row>
    <row r="138" spans="3:13" x14ac:dyDescent="0.25">
      <c r="C138" s="5">
        <f>DATE(2019,7,23)</f>
        <v>43669</v>
      </c>
      <c r="D138" s="3">
        <v>63.83</v>
      </c>
      <c r="E138" s="3">
        <v>1.9217</v>
      </c>
      <c r="K138" s="5"/>
      <c r="L138" s="5"/>
      <c r="M138" s="5"/>
    </row>
    <row r="139" spans="3:13" x14ac:dyDescent="0.25">
      <c r="C139" s="5">
        <f>DATE(2019,7,22)</f>
        <v>43668</v>
      </c>
      <c r="D139" s="3">
        <v>63.26</v>
      </c>
      <c r="E139" s="3">
        <v>1.8995</v>
      </c>
      <c r="K139" s="5"/>
      <c r="L139" s="5"/>
      <c r="M139" s="5"/>
    </row>
    <row r="140" spans="3:13" x14ac:dyDescent="0.25">
      <c r="C140" s="5">
        <f>DATE(2019,7,19)</f>
        <v>43665</v>
      </c>
      <c r="D140" s="3">
        <v>62.47</v>
      </c>
      <c r="E140" s="3">
        <v>1.8895999999999999</v>
      </c>
      <c r="K140" s="5"/>
      <c r="L140" s="5"/>
      <c r="M140" s="5"/>
    </row>
    <row r="141" spans="3:13" x14ac:dyDescent="0.25">
      <c r="C141" s="5">
        <f>DATE(2019,7,18)</f>
        <v>43664</v>
      </c>
      <c r="D141" s="3">
        <v>61.93</v>
      </c>
      <c r="E141" s="3">
        <v>1.8625</v>
      </c>
      <c r="K141" s="5"/>
      <c r="L141" s="5"/>
      <c r="M141" s="5"/>
    </row>
    <row r="142" spans="3:13" x14ac:dyDescent="0.25">
      <c r="C142" s="5">
        <f>DATE(2019,7,17)</f>
        <v>43663</v>
      </c>
      <c r="D142" s="3">
        <v>63.66</v>
      </c>
      <c r="E142" s="3">
        <v>1.8926000000000001</v>
      </c>
      <c r="K142" s="5"/>
      <c r="L142" s="5"/>
      <c r="M142" s="5"/>
    </row>
    <row r="143" spans="3:13" x14ac:dyDescent="0.25">
      <c r="C143" s="5">
        <f>DATE(2019,7,16)</f>
        <v>43662</v>
      </c>
      <c r="D143" s="3">
        <v>64.349999999999994</v>
      </c>
      <c r="E143" s="3">
        <v>1.9049</v>
      </c>
      <c r="K143" s="5"/>
      <c r="L143" s="5"/>
      <c r="M143" s="5"/>
    </row>
    <row r="144" spans="3:13" x14ac:dyDescent="0.25">
      <c r="C144" s="5">
        <f>DATE(2019,7,15)</f>
        <v>43661</v>
      </c>
      <c r="D144" s="3">
        <v>66.48</v>
      </c>
      <c r="E144" s="3">
        <v>1.9516</v>
      </c>
      <c r="K144" s="5"/>
      <c r="L144" s="5"/>
      <c r="M144" s="5"/>
    </row>
    <row r="145" spans="3:13" x14ac:dyDescent="0.25">
      <c r="C145" s="5">
        <f>DATE(2019,7,12)</f>
        <v>43658</v>
      </c>
      <c r="D145" s="3">
        <v>66.72</v>
      </c>
      <c r="E145" s="3">
        <v>1.9801</v>
      </c>
      <c r="K145" s="5"/>
      <c r="L145" s="5"/>
      <c r="M145" s="5"/>
    </row>
    <row r="146" spans="3:13" x14ac:dyDescent="0.25">
      <c r="C146" s="5">
        <f>DATE(2019,7,11)</f>
        <v>43657</v>
      </c>
      <c r="D146" s="3">
        <v>66.52</v>
      </c>
      <c r="E146" s="3">
        <v>1.9785999999999999</v>
      </c>
      <c r="K146" s="5"/>
      <c r="L146" s="5"/>
      <c r="M146" s="5"/>
    </row>
    <row r="147" spans="3:13" x14ac:dyDescent="0.25">
      <c r="C147" s="5">
        <f>DATE(2019,7,10)</f>
        <v>43656</v>
      </c>
      <c r="D147" s="3">
        <v>67.010000000000005</v>
      </c>
      <c r="E147" s="3">
        <v>1.9910000000000001</v>
      </c>
      <c r="K147" s="5"/>
      <c r="L147" s="5"/>
      <c r="M147" s="5"/>
    </row>
    <row r="148" spans="3:13" x14ac:dyDescent="0.25">
      <c r="C148" s="5">
        <f>DATE(2019,7,9)</f>
        <v>43655</v>
      </c>
      <c r="D148" s="3">
        <v>64.16</v>
      </c>
      <c r="E148" s="3">
        <v>1.9106000000000001</v>
      </c>
      <c r="K148" s="5"/>
      <c r="L148" s="5"/>
      <c r="M148" s="5"/>
    </row>
    <row r="149" spans="3:13" x14ac:dyDescent="0.25">
      <c r="C149" s="5">
        <f>DATE(2019,7,8)</f>
        <v>43654</v>
      </c>
      <c r="D149" s="3">
        <v>64.11</v>
      </c>
      <c r="E149" s="3">
        <v>1.8953</v>
      </c>
      <c r="K149" s="5"/>
      <c r="L149" s="5"/>
      <c r="M149" s="5"/>
    </row>
    <row r="150" spans="3:13" x14ac:dyDescent="0.25">
      <c r="C150" s="5">
        <f>DATE(2019,7,5)</f>
        <v>43651</v>
      </c>
      <c r="D150" s="3">
        <v>64.23</v>
      </c>
      <c r="E150" s="3">
        <v>1.905</v>
      </c>
      <c r="K150" s="5"/>
      <c r="L150" s="5"/>
      <c r="M150" s="5"/>
    </row>
    <row r="151" spans="3:13" x14ac:dyDescent="0.25">
      <c r="C151" s="5">
        <f>DATE(2019,7,4)</f>
        <v>43650</v>
      </c>
      <c r="D151" s="3">
        <v>63.3</v>
      </c>
      <c r="E151" s="3">
        <v>1.8894</v>
      </c>
      <c r="K151" s="5"/>
      <c r="L151" s="5"/>
      <c r="M151" s="5"/>
    </row>
    <row r="152" spans="3:13" x14ac:dyDescent="0.25">
      <c r="C152" s="5">
        <f>DATE(2019,7,3)</f>
        <v>43649</v>
      </c>
      <c r="D152" s="3">
        <v>63.82</v>
      </c>
      <c r="E152" s="3">
        <v>1.8987000000000001</v>
      </c>
      <c r="K152" s="5"/>
      <c r="L152" s="5"/>
      <c r="M152" s="5"/>
    </row>
    <row r="153" spans="3:13" x14ac:dyDescent="0.25">
      <c r="C153" s="5">
        <f>DATE(2019,7,2)</f>
        <v>43648</v>
      </c>
      <c r="D153" s="3">
        <v>62.4</v>
      </c>
      <c r="E153" s="3">
        <v>1.8863000000000001</v>
      </c>
      <c r="K153" s="5"/>
      <c r="L153" s="5"/>
      <c r="M153" s="5"/>
    </row>
    <row r="154" spans="3:13" x14ac:dyDescent="0.25">
      <c r="C154" s="5">
        <f>DATE(2019,7,1)</f>
        <v>43647</v>
      </c>
      <c r="D154" s="3">
        <v>65.06</v>
      </c>
      <c r="E154" s="3">
        <v>1.9538</v>
      </c>
      <c r="K154" s="5"/>
      <c r="L154" s="5"/>
      <c r="M154" s="5"/>
    </row>
    <row r="155" spans="3:13" x14ac:dyDescent="0.25">
      <c r="C155" s="5">
        <f>DATE(2019,6,28)</f>
        <v>43644</v>
      </c>
      <c r="D155" s="3">
        <v>66.55</v>
      </c>
      <c r="E155" s="3">
        <v>1.9394</v>
      </c>
      <c r="K155" s="5"/>
      <c r="L155" s="5"/>
      <c r="M155" s="5"/>
    </row>
    <row r="156" spans="3:13" x14ac:dyDescent="0.25">
      <c r="C156" s="5">
        <f>DATE(2019,6,27)</f>
        <v>43643</v>
      </c>
      <c r="D156" s="3">
        <v>66.55</v>
      </c>
      <c r="E156" s="3">
        <v>1.9524999999999999</v>
      </c>
      <c r="K156" s="5"/>
      <c r="L156" s="5"/>
      <c r="M156" s="5"/>
    </row>
    <row r="157" spans="3:13" x14ac:dyDescent="0.25">
      <c r="C157" s="5">
        <f>DATE(2019,6,26)</f>
        <v>43642</v>
      </c>
      <c r="D157" s="3">
        <v>66.489999999999995</v>
      </c>
      <c r="E157" s="3">
        <v>1.9713000000000001</v>
      </c>
      <c r="K157" s="5"/>
      <c r="L157" s="5"/>
      <c r="M157" s="5"/>
    </row>
    <row r="158" spans="3:13" x14ac:dyDescent="0.25">
      <c r="C158" s="5">
        <f>DATE(2019,6,25)</f>
        <v>43641</v>
      </c>
      <c r="D158" s="3">
        <v>65.05</v>
      </c>
      <c r="E158" s="3">
        <v>1.9234</v>
      </c>
      <c r="K158" s="5"/>
      <c r="L158" s="5"/>
      <c r="M158" s="5"/>
    </row>
    <row r="159" spans="3:13" x14ac:dyDescent="0.25">
      <c r="C159" s="5">
        <f>DATE(2019,6,24)</f>
        <v>43640</v>
      </c>
      <c r="D159" s="3">
        <v>64.86</v>
      </c>
      <c r="E159" s="3">
        <v>1.9089</v>
      </c>
      <c r="K159" s="5"/>
      <c r="L159" s="5"/>
      <c r="M159" s="5"/>
    </row>
    <row r="160" spans="3:13" x14ac:dyDescent="0.25">
      <c r="C160" s="5">
        <f>DATE(2019,6,21)</f>
        <v>43637</v>
      </c>
      <c r="D160" s="3">
        <v>65.2</v>
      </c>
      <c r="E160" s="3">
        <v>1.9157999999999999</v>
      </c>
      <c r="K160" s="5"/>
      <c r="L160" s="5"/>
      <c r="M160" s="5"/>
    </row>
    <row r="161" spans="3:13" x14ac:dyDescent="0.25">
      <c r="C161" s="5">
        <f>DATE(2019,6,20)</f>
        <v>43636</v>
      </c>
      <c r="D161" s="3">
        <v>64.45</v>
      </c>
      <c r="E161" s="3">
        <v>1.8843000000000001</v>
      </c>
      <c r="K161" s="5"/>
      <c r="L161" s="5"/>
      <c r="M161" s="5"/>
    </row>
    <row r="162" spans="3:13" x14ac:dyDescent="0.25">
      <c r="C162" s="5">
        <f>DATE(2019,6,19)</f>
        <v>43635</v>
      </c>
      <c r="D162" s="3">
        <v>61.82</v>
      </c>
      <c r="E162" s="3">
        <v>1.8293999999999999</v>
      </c>
      <c r="K162" s="5"/>
      <c r="L162" s="5"/>
      <c r="M162" s="5"/>
    </row>
    <row r="163" spans="3:13" x14ac:dyDescent="0.25">
      <c r="C163" s="5">
        <f>DATE(2019,6,18)</f>
        <v>43634</v>
      </c>
      <c r="D163" s="3">
        <v>62.14</v>
      </c>
      <c r="E163" s="3">
        <v>1.8278000000000001</v>
      </c>
      <c r="K163" s="5"/>
      <c r="L163" s="5"/>
      <c r="M163" s="5"/>
    </row>
    <row r="164" spans="3:13" x14ac:dyDescent="0.25">
      <c r="C164" s="5">
        <f>DATE(2019,6,17)</f>
        <v>43633</v>
      </c>
      <c r="D164" s="3">
        <v>60.94</v>
      </c>
      <c r="E164" s="3">
        <v>1.7995000000000001</v>
      </c>
      <c r="K164" s="5"/>
      <c r="L164" s="5"/>
      <c r="M164" s="5"/>
    </row>
    <row r="165" spans="3:13" x14ac:dyDescent="0.25">
      <c r="C165" s="5">
        <f>DATE(2019,6,14)</f>
        <v>43630</v>
      </c>
      <c r="D165" s="3">
        <v>62.01</v>
      </c>
      <c r="E165" s="3">
        <v>1.8293999999999999</v>
      </c>
      <c r="K165" s="5"/>
      <c r="L165" s="5"/>
      <c r="M165" s="5"/>
    </row>
    <row r="166" spans="3:13" x14ac:dyDescent="0.25">
      <c r="C166" s="5">
        <f>DATE(2019,6,13)</f>
        <v>43629</v>
      </c>
      <c r="D166" s="3">
        <v>61.31</v>
      </c>
      <c r="E166" s="3">
        <v>1.8066</v>
      </c>
      <c r="K166" s="5"/>
      <c r="L166" s="5"/>
      <c r="M166" s="5"/>
    </row>
    <row r="167" spans="3:13" x14ac:dyDescent="0.25">
      <c r="C167" s="5">
        <f>DATE(2019,6,12)</f>
        <v>43628</v>
      </c>
      <c r="D167" s="3">
        <v>59.97</v>
      </c>
      <c r="E167" s="3">
        <v>1.7799</v>
      </c>
      <c r="K167" s="5"/>
      <c r="L167" s="5"/>
      <c r="M167" s="5"/>
    </row>
    <row r="168" spans="3:13" x14ac:dyDescent="0.25">
      <c r="C168" s="5">
        <f>DATE(2019,6,11)</f>
        <v>43627</v>
      </c>
      <c r="D168" s="3">
        <v>62.29</v>
      </c>
      <c r="E168" s="3">
        <v>1.8221000000000001</v>
      </c>
      <c r="K168" s="5"/>
      <c r="L168" s="5"/>
      <c r="M168" s="5"/>
    </row>
    <row r="169" spans="3:13" x14ac:dyDescent="0.25">
      <c r="C169" s="5">
        <f>DATE(2019,6,10)</f>
        <v>43626</v>
      </c>
      <c r="D169" s="3">
        <v>62.29</v>
      </c>
      <c r="E169" s="3">
        <v>1.8063</v>
      </c>
      <c r="K169" s="5"/>
      <c r="L169" s="5"/>
      <c r="M169" s="5"/>
    </row>
    <row r="170" spans="3:13" x14ac:dyDescent="0.25">
      <c r="C170" s="5">
        <f>DATE(2019,6,7)</f>
        <v>43623</v>
      </c>
      <c r="D170" s="3">
        <v>63.29</v>
      </c>
      <c r="E170" s="3">
        <v>1.8248</v>
      </c>
      <c r="K170" s="5"/>
      <c r="L170" s="5"/>
      <c r="M170" s="5"/>
    </row>
    <row r="171" spans="3:13" x14ac:dyDescent="0.25">
      <c r="C171" s="5">
        <f>DATE(2019,6,6)</f>
        <v>43622</v>
      </c>
      <c r="D171" s="3">
        <v>61.67</v>
      </c>
      <c r="E171" s="3">
        <v>1.7883</v>
      </c>
      <c r="K171" s="5"/>
      <c r="L171" s="5"/>
      <c r="M171" s="5"/>
    </row>
    <row r="172" spans="3:13" x14ac:dyDescent="0.25">
      <c r="C172" s="5">
        <f>DATE(2019,6,5)</f>
        <v>43621</v>
      </c>
      <c r="D172" s="3">
        <v>60.63</v>
      </c>
      <c r="E172" s="3">
        <v>1.78</v>
      </c>
      <c r="K172" s="5"/>
      <c r="L172" s="5"/>
      <c r="M172" s="5"/>
    </row>
    <row r="173" spans="3:13" x14ac:dyDescent="0.25">
      <c r="C173" s="5">
        <f>DATE(2019,6,4)</f>
        <v>43620</v>
      </c>
      <c r="D173" s="3">
        <v>61.97</v>
      </c>
      <c r="E173" s="3">
        <v>1.8214999999999999</v>
      </c>
      <c r="K173" s="5"/>
      <c r="L173" s="5"/>
      <c r="M173" s="5"/>
    </row>
    <row r="174" spans="3:13" x14ac:dyDescent="0.25">
      <c r="C174" s="5">
        <f>DATE(2019,6,3)</f>
        <v>43619</v>
      </c>
      <c r="D174" s="3">
        <v>61.28</v>
      </c>
      <c r="E174" s="3">
        <v>1.8065</v>
      </c>
      <c r="K174" s="5"/>
      <c r="L174" s="5"/>
      <c r="M174" s="5"/>
    </row>
    <row r="175" spans="3:13" x14ac:dyDescent="0.25">
      <c r="C175" s="5">
        <f>DATE(2019,5,31)</f>
        <v>43616</v>
      </c>
      <c r="D175" s="3">
        <v>64.489999999999995</v>
      </c>
      <c r="E175" s="3">
        <v>1.8404</v>
      </c>
      <c r="K175" s="5"/>
      <c r="L175" s="5"/>
      <c r="M175" s="5"/>
    </row>
    <row r="176" spans="3:13" x14ac:dyDescent="0.25">
      <c r="C176" s="5">
        <f>DATE(2019,5,30)</f>
        <v>43615</v>
      </c>
      <c r="D176" s="3">
        <v>66.87</v>
      </c>
      <c r="E176" s="3">
        <v>1.915</v>
      </c>
      <c r="K176" s="5"/>
      <c r="L176" s="5"/>
      <c r="M176" s="5"/>
    </row>
    <row r="177" spans="3:13" x14ac:dyDescent="0.25">
      <c r="C177" s="5">
        <f>DATE(2019,5,29)</f>
        <v>43614</v>
      </c>
      <c r="D177" s="3">
        <v>69.45</v>
      </c>
      <c r="E177" s="3">
        <v>1.9675</v>
      </c>
      <c r="K177" s="5"/>
      <c r="L177" s="5"/>
      <c r="M177" s="5"/>
    </row>
    <row r="178" spans="3:13" x14ac:dyDescent="0.25">
      <c r="C178" s="5">
        <f>DATE(2019,5,28)</f>
        <v>43613</v>
      </c>
      <c r="D178" s="3">
        <v>70.11</v>
      </c>
      <c r="E178" s="3">
        <v>1.9924999999999999</v>
      </c>
      <c r="K178" s="5"/>
      <c r="L178" s="5"/>
      <c r="M178" s="5"/>
    </row>
    <row r="179" spans="3:13" x14ac:dyDescent="0.25">
      <c r="C179" s="5">
        <f>DATE(2019,5,27)</f>
        <v>43612</v>
      </c>
      <c r="D179" s="3">
        <v>70.11</v>
      </c>
      <c r="E179" s="3">
        <v>2.0063</v>
      </c>
      <c r="K179" s="5"/>
      <c r="L179" s="5"/>
      <c r="M179" s="5"/>
    </row>
    <row r="180" spans="3:13" x14ac:dyDescent="0.25">
      <c r="C180" s="5">
        <f>DATE(2019,5,24)</f>
        <v>43609</v>
      </c>
      <c r="D180" s="3">
        <v>68.69</v>
      </c>
      <c r="E180" s="3">
        <v>1.9713000000000001</v>
      </c>
      <c r="K180" s="5"/>
      <c r="L180" s="5"/>
      <c r="M180" s="5"/>
    </row>
    <row r="181" spans="3:13" x14ac:dyDescent="0.25">
      <c r="C181" s="5">
        <f>DATE(2019,5,23)</f>
        <v>43608</v>
      </c>
      <c r="D181" s="3">
        <v>67.760000000000005</v>
      </c>
      <c r="E181" s="3">
        <v>1.9623999999999999</v>
      </c>
      <c r="K181" s="5"/>
      <c r="L181" s="5"/>
      <c r="M181" s="5"/>
    </row>
    <row r="182" spans="3:13" x14ac:dyDescent="0.25">
      <c r="C182" s="5">
        <f>DATE(2019,5,22)</f>
        <v>43607</v>
      </c>
      <c r="D182" s="3">
        <v>70.989999999999995</v>
      </c>
      <c r="E182" s="3">
        <v>2.0491000000000001</v>
      </c>
      <c r="K182" s="5"/>
      <c r="L182" s="5"/>
      <c r="M182" s="5"/>
    </row>
    <row r="183" spans="3:13" x14ac:dyDescent="0.25">
      <c r="C183" s="5">
        <f>DATE(2019,5,21)</f>
        <v>43606</v>
      </c>
      <c r="D183" s="3">
        <v>72.180000000000007</v>
      </c>
      <c r="E183" s="3">
        <v>2.0794000000000001</v>
      </c>
      <c r="K183" s="5"/>
      <c r="L183" s="5"/>
      <c r="M183" s="5"/>
    </row>
    <row r="184" spans="3:13" x14ac:dyDescent="0.25">
      <c r="C184" s="5">
        <f>DATE(2019,5,20)</f>
        <v>43605</v>
      </c>
      <c r="D184" s="3">
        <v>71.97</v>
      </c>
      <c r="E184" s="3">
        <v>2.0735999999999999</v>
      </c>
      <c r="K184" s="5"/>
      <c r="L184" s="5"/>
      <c r="M184" s="5"/>
    </row>
    <row r="185" spans="3:13" x14ac:dyDescent="0.25">
      <c r="C185" s="5">
        <f>DATE(2019,5,17)</f>
        <v>43602</v>
      </c>
      <c r="D185" s="3">
        <v>72.209999999999994</v>
      </c>
      <c r="E185" s="3">
        <v>2.0954999999999999</v>
      </c>
      <c r="K185" s="5"/>
      <c r="L185" s="5"/>
      <c r="M185" s="5"/>
    </row>
    <row r="186" spans="3:13" x14ac:dyDescent="0.25">
      <c r="C186" s="5">
        <f>DATE(2019,5,16)</f>
        <v>43601</v>
      </c>
      <c r="D186" s="3">
        <v>72.62</v>
      </c>
      <c r="E186" s="3">
        <v>2.1232000000000002</v>
      </c>
      <c r="K186" s="5"/>
      <c r="L186" s="5"/>
      <c r="M186" s="5"/>
    </row>
    <row r="187" spans="3:13" x14ac:dyDescent="0.25">
      <c r="C187" s="5">
        <f>DATE(2019,5,15)</f>
        <v>43600</v>
      </c>
      <c r="D187" s="3">
        <v>71.77</v>
      </c>
      <c r="E187" s="3">
        <v>2.0863</v>
      </c>
      <c r="K187" s="5"/>
      <c r="L187" s="5"/>
      <c r="M187" s="5"/>
    </row>
    <row r="188" spans="3:13" x14ac:dyDescent="0.25">
      <c r="C188" s="5">
        <f>DATE(2019,5,14)</f>
        <v>43599</v>
      </c>
      <c r="D188" s="3">
        <v>71.239999999999995</v>
      </c>
      <c r="E188" s="3">
        <v>2.0589</v>
      </c>
      <c r="K188" s="5"/>
      <c r="L188" s="5"/>
      <c r="M188" s="5"/>
    </row>
    <row r="189" spans="3:13" x14ac:dyDescent="0.25">
      <c r="C189" s="5">
        <f>DATE(2019,5,13)</f>
        <v>43598</v>
      </c>
      <c r="D189" s="3">
        <v>70.23</v>
      </c>
      <c r="E189" s="3">
        <v>2.0384000000000002</v>
      </c>
      <c r="K189" s="5"/>
      <c r="L189" s="5"/>
      <c r="M189" s="5"/>
    </row>
    <row r="190" spans="3:13" x14ac:dyDescent="0.25">
      <c r="C190" s="5">
        <f>DATE(2019,5,10)</f>
        <v>43595</v>
      </c>
      <c r="D190" s="3">
        <v>70.62</v>
      </c>
      <c r="E190" s="3">
        <v>2.0503999999999998</v>
      </c>
      <c r="K190" s="5"/>
      <c r="L190" s="5"/>
      <c r="M190" s="5"/>
    </row>
    <row r="191" spans="3:13" x14ac:dyDescent="0.25">
      <c r="C191" s="5">
        <f>DATE(2019,5,9)</f>
        <v>43594</v>
      </c>
      <c r="D191" s="3">
        <v>70.39</v>
      </c>
      <c r="E191" s="3">
        <v>2.0436000000000001</v>
      </c>
      <c r="K191" s="5"/>
      <c r="L191" s="5"/>
      <c r="M191" s="5"/>
    </row>
    <row r="192" spans="3:13" x14ac:dyDescent="0.25">
      <c r="C192" s="5">
        <f>DATE(2019,5,8)</f>
        <v>43593</v>
      </c>
      <c r="D192" s="3">
        <v>70.37</v>
      </c>
      <c r="E192" s="3">
        <v>2.0562</v>
      </c>
      <c r="K192" s="5"/>
      <c r="L192" s="5"/>
      <c r="M192" s="5"/>
    </row>
    <row r="193" spans="3:13" x14ac:dyDescent="0.25">
      <c r="C193" s="5">
        <f>DATE(2019,5,7)</f>
        <v>43592</v>
      </c>
      <c r="D193" s="3">
        <v>69.88</v>
      </c>
      <c r="E193" s="3">
        <v>2.0375999999999999</v>
      </c>
      <c r="K193" s="5"/>
      <c r="L193" s="5"/>
      <c r="M193" s="5"/>
    </row>
    <row r="194" spans="3:13" x14ac:dyDescent="0.25">
      <c r="C194" s="5">
        <f>DATE(2019,5,6)</f>
        <v>43591</v>
      </c>
      <c r="D194" s="3">
        <v>71.239999999999995</v>
      </c>
      <c r="E194" s="3">
        <v>2.0676000000000001</v>
      </c>
      <c r="K194" s="5"/>
      <c r="L194" s="5"/>
      <c r="M194" s="5"/>
    </row>
    <row r="195" spans="3:13" x14ac:dyDescent="0.25">
      <c r="C195" s="5">
        <f>DATE(2019,5,3)</f>
        <v>43588</v>
      </c>
      <c r="D195" s="3">
        <v>70.849999999999994</v>
      </c>
      <c r="E195" s="3">
        <v>2.0701999999999998</v>
      </c>
      <c r="K195" s="5"/>
      <c r="L195" s="5"/>
      <c r="M195" s="5"/>
    </row>
    <row r="196" spans="3:13" x14ac:dyDescent="0.25">
      <c r="C196" s="5">
        <f>DATE(2019,5,2)</f>
        <v>43587</v>
      </c>
      <c r="D196" s="3">
        <v>70.75</v>
      </c>
      <c r="E196" s="3">
        <v>2.0777999999999999</v>
      </c>
      <c r="K196" s="5"/>
      <c r="L196" s="5"/>
      <c r="M196" s="5"/>
    </row>
    <row r="197" spans="3:13" x14ac:dyDescent="0.25">
      <c r="C197" s="5">
        <f>DATE(2019,5,1)</f>
        <v>43586</v>
      </c>
      <c r="D197" s="3">
        <v>72.180000000000007</v>
      </c>
      <c r="E197" s="3">
        <v>2.0941999999999998</v>
      </c>
      <c r="K197" s="5"/>
      <c r="L197" s="5"/>
      <c r="M197" s="5"/>
    </row>
    <row r="198" spans="3:13" x14ac:dyDescent="0.25">
      <c r="C198" s="5">
        <f>DATE(2019,4,30)</f>
        <v>43585</v>
      </c>
      <c r="D198" s="3">
        <v>72.8</v>
      </c>
      <c r="E198" s="3">
        <v>2.0779000000000001</v>
      </c>
      <c r="K198" s="5"/>
      <c r="L198" s="5"/>
      <c r="M198" s="5"/>
    </row>
    <row r="199" spans="3:13" x14ac:dyDescent="0.25">
      <c r="C199" s="5">
        <f>DATE(2019,4,29)</f>
        <v>43584</v>
      </c>
      <c r="D199" s="3">
        <v>72.040000000000006</v>
      </c>
      <c r="E199" s="3">
        <v>2.0548999999999999</v>
      </c>
      <c r="K199" s="5"/>
      <c r="L199" s="5"/>
      <c r="M199" s="5"/>
    </row>
    <row r="200" spans="3:13" x14ac:dyDescent="0.25">
      <c r="C200" s="5">
        <f>DATE(2019,4,26)</f>
        <v>43581</v>
      </c>
      <c r="D200" s="3">
        <v>72.150000000000006</v>
      </c>
      <c r="E200" s="3">
        <v>2.0512000000000001</v>
      </c>
      <c r="K200" s="5"/>
      <c r="L200" s="5"/>
      <c r="M200" s="5"/>
    </row>
    <row r="201" spans="3:13" x14ac:dyDescent="0.25">
      <c r="C201" s="5">
        <f>DATE(2019,4,25)</f>
        <v>43580</v>
      </c>
      <c r="D201" s="3">
        <v>74.349999999999994</v>
      </c>
      <c r="E201" s="3">
        <v>2.0981000000000001</v>
      </c>
      <c r="K201" s="5"/>
      <c r="L201" s="5"/>
      <c r="M201" s="5"/>
    </row>
    <row r="202" spans="3:13" x14ac:dyDescent="0.25">
      <c r="C202" s="5">
        <f>DATE(2019,4,24)</f>
        <v>43579</v>
      </c>
      <c r="D202" s="3">
        <v>74.569999999999993</v>
      </c>
      <c r="E202" s="3">
        <v>2.0987</v>
      </c>
      <c r="K202" s="5"/>
      <c r="L202" s="5"/>
      <c r="M202" s="5"/>
    </row>
    <row r="203" spans="3:13" x14ac:dyDescent="0.25">
      <c r="C203" s="5">
        <f>DATE(2019,4,23)</f>
        <v>43578</v>
      </c>
      <c r="D203" s="3">
        <v>74.510000000000005</v>
      </c>
      <c r="E203" s="3">
        <v>2.1179999999999999</v>
      </c>
      <c r="K203" s="5"/>
      <c r="L203" s="5"/>
      <c r="M203" s="5"/>
    </row>
    <row r="204" spans="3:13" x14ac:dyDescent="0.25">
      <c r="C204" s="5">
        <f>DATE(2019,4,22)</f>
        <v>43577</v>
      </c>
      <c r="D204" s="3">
        <v>74.040000000000006</v>
      </c>
      <c r="E204" s="3">
        <v>2.1040000000000001</v>
      </c>
      <c r="K204" s="5"/>
      <c r="L204" s="5"/>
      <c r="M204" s="5"/>
    </row>
    <row r="205" spans="3:13" x14ac:dyDescent="0.25">
      <c r="C205" s="5">
        <f>DATE(2019,4,18)</f>
        <v>43573</v>
      </c>
      <c r="D205" s="3">
        <v>71.97</v>
      </c>
      <c r="E205" s="3">
        <v>2.0709</v>
      </c>
      <c r="K205" s="5"/>
      <c r="L205" s="5"/>
      <c r="M205" s="5"/>
    </row>
    <row r="206" spans="3:13" x14ac:dyDescent="0.25">
      <c r="C206" s="5">
        <f>DATE(2019,4,17)</f>
        <v>43572</v>
      </c>
      <c r="D206" s="3">
        <v>71.62</v>
      </c>
      <c r="E206" s="3">
        <v>2.0691999999999999</v>
      </c>
      <c r="K206" s="5"/>
      <c r="L206" s="5"/>
      <c r="M206" s="5"/>
    </row>
    <row r="207" spans="3:13" x14ac:dyDescent="0.25">
      <c r="C207" s="5">
        <f>DATE(2019,4,16)</f>
        <v>43571</v>
      </c>
      <c r="D207" s="3">
        <v>71.72</v>
      </c>
      <c r="E207" s="3">
        <v>2.0821999999999998</v>
      </c>
      <c r="K207" s="5"/>
      <c r="L207" s="5"/>
      <c r="M207" s="5"/>
    </row>
    <row r="208" spans="3:13" x14ac:dyDescent="0.25">
      <c r="C208" s="5">
        <f>DATE(2019,4,15)</f>
        <v>43570</v>
      </c>
      <c r="D208" s="3">
        <v>71.180000000000007</v>
      </c>
      <c r="E208" s="3">
        <v>2.0609999999999999</v>
      </c>
      <c r="K208" s="5"/>
      <c r="L208" s="5"/>
      <c r="M208" s="5"/>
    </row>
    <row r="209" spans="3:13" x14ac:dyDescent="0.25">
      <c r="C209" s="5">
        <f>DATE(2019,4,12)</f>
        <v>43567</v>
      </c>
      <c r="D209" s="3">
        <v>71.55</v>
      </c>
      <c r="E209" s="3">
        <v>2.0707</v>
      </c>
      <c r="K209" s="5"/>
      <c r="L209" s="5"/>
      <c r="M209" s="5"/>
    </row>
    <row r="210" spans="3:13" x14ac:dyDescent="0.25">
      <c r="C210" s="5">
        <f>DATE(2019,4,11)</f>
        <v>43566</v>
      </c>
      <c r="D210" s="3">
        <v>70.83</v>
      </c>
      <c r="E210" s="3">
        <v>2.0672000000000001</v>
      </c>
      <c r="K210" s="5"/>
      <c r="L210" s="5"/>
      <c r="M210" s="5"/>
    </row>
    <row r="211" spans="3:13" x14ac:dyDescent="0.25">
      <c r="C211" s="5">
        <f>DATE(2019,4,10)</f>
        <v>43565</v>
      </c>
      <c r="D211" s="3">
        <v>71.73</v>
      </c>
      <c r="E211" s="3">
        <v>2.0876000000000001</v>
      </c>
      <c r="K211" s="5"/>
      <c r="L211" s="5"/>
      <c r="M211" s="5"/>
    </row>
    <row r="212" spans="3:13" x14ac:dyDescent="0.25">
      <c r="C212" s="5">
        <f>DATE(2019,4,9)</f>
        <v>43564</v>
      </c>
      <c r="D212" s="3">
        <v>70.61</v>
      </c>
      <c r="E212" s="3">
        <v>2.0449000000000002</v>
      </c>
      <c r="K212" s="5"/>
      <c r="L212" s="5"/>
      <c r="M212" s="5"/>
    </row>
    <row r="213" spans="3:13" x14ac:dyDescent="0.25">
      <c r="C213" s="5">
        <f>DATE(2019,4,8)</f>
        <v>43563</v>
      </c>
      <c r="D213" s="3">
        <v>71.099999999999994</v>
      </c>
      <c r="E213" s="3">
        <v>2.0571000000000002</v>
      </c>
      <c r="K213" s="5"/>
      <c r="L213" s="5"/>
      <c r="M213" s="5"/>
    </row>
    <row r="214" spans="3:13" x14ac:dyDescent="0.25">
      <c r="C214" s="5">
        <f>DATE(2019,4,5)</f>
        <v>43560</v>
      </c>
      <c r="D214" s="3">
        <v>70.34</v>
      </c>
      <c r="E214" s="3">
        <v>2.0424000000000002</v>
      </c>
      <c r="K214" s="5"/>
      <c r="L214" s="5"/>
      <c r="M214" s="5"/>
    </row>
    <row r="215" spans="3:13" x14ac:dyDescent="0.25">
      <c r="C215" s="5">
        <f>DATE(2019,4,4)</f>
        <v>43559</v>
      </c>
      <c r="D215" s="3">
        <v>69.400000000000006</v>
      </c>
      <c r="E215" s="3">
        <v>2.0133999999999999</v>
      </c>
      <c r="K215" s="5"/>
      <c r="L215" s="5"/>
      <c r="M215" s="5"/>
    </row>
    <row r="216" spans="3:13" x14ac:dyDescent="0.25">
      <c r="C216" s="5">
        <f>DATE(2019,4,3)</f>
        <v>43558</v>
      </c>
      <c r="D216" s="3">
        <v>69.31</v>
      </c>
      <c r="E216" s="3">
        <v>2.0068000000000001</v>
      </c>
      <c r="K216" s="5"/>
      <c r="L216" s="5"/>
      <c r="M216" s="5"/>
    </row>
    <row r="217" spans="3:13" x14ac:dyDescent="0.25">
      <c r="C217" s="5">
        <f>DATE(2019,4,2)</f>
        <v>43557</v>
      </c>
      <c r="D217" s="3">
        <v>69.37</v>
      </c>
      <c r="E217" s="3">
        <v>2.0089000000000001</v>
      </c>
      <c r="K217" s="5"/>
      <c r="L217" s="5"/>
      <c r="M217" s="5"/>
    </row>
    <row r="218" spans="3:13" x14ac:dyDescent="0.25">
      <c r="C218" s="5">
        <f>DATE(2019,4,1)</f>
        <v>43556</v>
      </c>
      <c r="D218" s="3">
        <v>69.010000000000005</v>
      </c>
      <c r="E218" s="3">
        <v>1.9881</v>
      </c>
      <c r="K218" s="5"/>
      <c r="L218" s="5"/>
      <c r="M218" s="5"/>
    </row>
    <row r="219" spans="3:13" x14ac:dyDescent="0.25">
      <c r="C219" s="5">
        <f>DATE(2019,3,29)</f>
        <v>43553</v>
      </c>
      <c r="D219" s="3">
        <v>68.39</v>
      </c>
      <c r="E219" s="3">
        <v>1.9714</v>
      </c>
      <c r="K219" s="5"/>
      <c r="L219" s="5"/>
      <c r="M219" s="5"/>
    </row>
    <row r="220" spans="3:13" x14ac:dyDescent="0.25">
      <c r="C220" s="5">
        <f>DATE(2019,3,28)</f>
        <v>43552</v>
      </c>
      <c r="D220" s="3">
        <v>67.819999999999993</v>
      </c>
      <c r="E220" s="3">
        <v>1.972</v>
      </c>
      <c r="K220" s="5"/>
      <c r="L220" s="5"/>
      <c r="M220" s="5"/>
    </row>
    <row r="221" spans="3:13" x14ac:dyDescent="0.25">
      <c r="C221" s="5">
        <f>DATE(2019,3,27)</f>
        <v>43551</v>
      </c>
      <c r="D221" s="3">
        <v>67.83</v>
      </c>
      <c r="E221" s="3">
        <v>1.9805999999999999</v>
      </c>
      <c r="K221" s="5"/>
      <c r="L221" s="5"/>
      <c r="M221" s="5"/>
    </row>
    <row r="222" spans="3:13" x14ac:dyDescent="0.25">
      <c r="C222" s="5">
        <f>DATE(2019,3,26)</f>
        <v>43550</v>
      </c>
      <c r="D222" s="3">
        <v>67.97</v>
      </c>
      <c r="E222" s="3">
        <v>1.9899</v>
      </c>
      <c r="K222" s="5"/>
      <c r="L222" s="5"/>
      <c r="M222" s="5"/>
    </row>
    <row r="223" spans="3:13" x14ac:dyDescent="0.25">
      <c r="C223" s="5">
        <f>DATE(2019,3,25)</f>
        <v>43549</v>
      </c>
      <c r="D223" s="3">
        <v>67.209999999999994</v>
      </c>
      <c r="E223" s="3">
        <v>1.9803999999999999</v>
      </c>
      <c r="K223" s="5"/>
      <c r="L223" s="5"/>
      <c r="M223" s="5"/>
    </row>
    <row r="224" spans="3:13" x14ac:dyDescent="0.25">
      <c r="C224" s="5">
        <f>DATE(2019,3,22)</f>
        <v>43546</v>
      </c>
      <c r="D224" s="3">
        <v>67.03</v>
      </c>
      <c r="E224" s="3">
        <v>1.9659</v>
      </c>
      <c r="K224" s="5"/>
      <c r="L224" s="5"/>
      <c r="M224" s="5"/>
    </row>
    <row r="225" spans="3:13" x14ac:dyDescent="0.25">
      <c r="C225" s="5">
        <f>DATE(2019,3,21)</f>
        <v>43545</v>
      </c>
      <c r="D225" s="3">
        <v>67.86</v>
      </c>
      <c r="E225" s="3">
        <v>1.9871000000000001</v>
      </c>
      <c r="K225" s="5"/>
      <c r="L225" s="5"/>
      <c r="M225" s="5"/>
    </row>
    <row r="226" spans="3:13" x14ac:dyDescent="0.25">
      <c r="C226" s="5">
        <f>DATE(2019,3,20)</f>
        <v>43544</v>
      </c>
      <c r="D226" s="3">
        <v>68.5</v>
      </c>
      <c r="E226" s="3">
        <v>2.0081000000000002</v>
      </c>
      <c r="K226" s="5"/>
      <c r="L226" s="5"/>
      <c r="M226" s="5"/>
    </row>
    <row r="227" spans="3:13" x14ac:dyDescent="0.25">
      <c r="C227" s="5">
        <f>DATE(2019,3,19)</f>
        <v>43543</v>
      </c>
      <c r="D227" s="3">
        <v>67.61</v>
      </c>
      <c r="E227" s="3">
        <v>1.9903999999999999</v>
      </c>
      <c r="K227" s="5"/>
      <c r="L227" s="5"/>
      <c r="M227" s="5"/>
    </row>
    <row r="228" spans="3:13" x14ac:dyDescent="0.25">
      <c r="C228" s="5">
        <f>DATE(2019,3,18)</f>
        <v>43542</v>
      </c>
      <c r="D228" s="3">
        <v>67.540000000000006</v>
      </c>
      <c r="E228" s="3">
        <v>1.9690000000000001</v>
      </c>
      <c r="K228" s="5"/>
      <c r="L228" s="5"/>
      <c r="M228" s="5"/>
    </row>
    <row r="229" spans="3:13" x14ac:dyDescent="0.25">
      <c r="C229" s="5">
        <f>DATE(2019,3,15)</f>
        <v>43539</v>
      </c>
      <c r="D229" s="3">
        <v>67.16</v>
      </c>
      <c r="E229" s="3">
        <v>1.9677</v>
      </c>
      <c r="K229" s="5"/>
      <c r="L229" s="5"/>
      <c r="M229" s="5"/>
    </row>
    <row r="230" spans="3:13" x14ac:dyDescent="0.25">
      <c r="C230" s="5">
        <f>DATE(2019,3,14)</f>
        <v>43538</v>
      </c>
      <c r="D230" s="3">
        <v>67.23</v>
      </c>
      <c r="E230" s="3">
        <v>1.9849000000000001</v>
      </c>
      <c r="K230" s="5"/>
      <c r="L230" s="5"/>
      <c r="M230" s="5"/>
    </row>
    <row r="231" spans="3:13" x14ac:dyDescent="0.25">
      <c r="C231" s="5">
        <f>DATE(2019,3,13)</f>
        <v>43537</v>
      </c>
      <c r="D231" s="3">
        <v>67.55</v>
      </c>
      <c r="E231" s="3">
        <v>1.9921</v>
      </c>
      <c r="K231" s="5"/>
      <c r="L231" s="5"/>
      <c r="M231" s="5"/>
    </row>
    <row r="232" spans="3:13" x14ac:dyDescent="0.25">
      <c r="C232" s="5">
        <f>DATE(2019,3,12)</f>
        <v>43536</v>
      </c>
      <c r="D232" s="3">
        <v>66.67</v>
      </c>
      <c r="E232" s="3">
        <v>1.9857</v>
      </c>
      <c r="K232" s="5"/>
      <c r="L232" s="5"/>
      <c r="M232" s="5"/>
    </row>
    <row r="233" spans="3:13" x14ac:dyDescent="0.25">
      <c r="C233" s="5">
        <f>DATE(2019,3,11)</f>
        <v>43535</v>
      </c>
      <c r="D233" s="3">
        <v>66.58</v>
      </c>
      <c r="E233" s="3">
        <v>1.9942</v>
      </c>
      <c r="K233" s="5"/>
      <c r="L233" s="5"/>
      <c r="M233" s="5"/>
    </row>
    <row r="234" spans="3:13" x14ac:dyDescent="0.25">
      <c r="C234" s="5">
        <f>DATE(2019,3,8)</f>
        <v>43532</v>
      </c>
      <c r="D234" s="3">
        <v>65.739999999999995</v>
      </c>
      <c r="E234" s="3">
        <v>1.9998</v>
      </c>
      <c r="K234" s="5"/>
      <c r="L234" s="5"/>
      <c r="M234" s="5"/>
    </row>
    <row r="235" spans="3:13" x14ac:dyDescent="0.25">
      <c r="C235" s="5">
        <f>DATE(2019,3,7)</f>
        <v>43531</v>
      </c>
      <c r="D235" s="3">
        <v>66.3</v>
      </c>
      <c r="E235" s="3">
        <v>2.0127000000000002</v>
      </c>
      <c r="K235" s="5"/>
      <c r="L235" s="5"/>
      <c r="M235" s="5"/>
    </row>
    <row r="236" spans="3:13" x14ac:dyDescent="0.25">
      <c r="C236" s="5">
        <f>DATE(2019,3,6)</f>
        <v>43530</v>
      </c>
      <c r="D236" s="3">
        <v>65.989999999999995</v>
      </c>
      <c r="E236" s="3">
        <v>2.0162</v>
      </c>
      <c r="K236" s="5"/>
      <c r="L236" s="5"/>
      <c r="M236" s="5"/>
    </row>
    <row r="237" spans="3:13" x14ac:dyDescent="0.25">
      <c r="C237" s="5">
        <f>DATE(2019,3,5)</f>
        <v>43529</v>
      </c>
      <c r="D237" s="3">
        <v>65.86</v>
      </c>
      <c r="E237" s="3">
        <v>2.0164</v>
      </c>
      <c r="K237" s="5"/>
      <c r="L237" s="5"/>
      <c r="M237" s="5"/>
    </row>
    <row r="238" spans="3:13" x14ac:dyDescent="0.25">
      <c r="C238" s="5">
        <f>DATE(2019,3,4)</f>
        <v>43528</v>
      </c>
      <c r="D238" s="3">
        <v>65.67</v>
      </c>
      <c r="E238" s="3">
        <v>2.0143</v>
      </c>
      <c r="K238" s="5"/>
      <c r="L238" s="5"/>
      <c r="M238" s="5"/>
    </row>
    <row r="239" spans="3:13" x14ac:dyDescent="0.25">
      <c r="C239" s="5">
        <f>DATE(2019,3,1)</f>
        <v>43525</v>
      </c>
      <c r="D239" s="3">
        <v>65.069999999999993</v>
      </c>
      <c r="E239" s="3">
        <v>2.0009999999999999</v>
      </c>
      <c r="K239" s="5"/>
      <c r="L239" s="5"/>
      <c r="M239" s="5"/>
    </row>
    <row r="240" spans="3:13" x14ac:dyDescent="0.25">
      <c r="C240" s="5">
        <f>DATE(2019,2,28)</f>
        <v>43524</v>
      </c>
      <c r="D240" s="3">
        <v>66.03</v>
      </c>
      <c r="E240" s="3">
        <v>2.0272999999999999</v>
      </c>
      <c r="K240" s="5"/>
      <c r="L240" s="5"/>
      <c r="M240" s="5"/>
    </row>
    <row r="241" spans="3:13" x14ac:dyDescent="0.25">
      <c r="C241" s="5">
        <f>DATE(2019,2,27)</f>
        <v>43523</v>
      </c>
      <c r="D241" s="3">
        <v>66.39</v>
      </c>
      <c r="E241" s="3">
        <v>2.0215999999999998</v>
      </c>
      <c r="K241" s="5"/>
      <c r="L241" s="5"/>
      <c r="M241" s="5"/>
    </row>
    <row r="242" spans="3:13" x14ac:dyDescent="0.25">
      <c r="C242" s="5">
        <f>DATE(2019,2,26)</f>
        <v>43522</v>
      </c>
      <c r="D242" s="3">
        <v>65.209999999999994</v>
      </c>
      <c r="E242" s="3">
        <v>1.9984999999999999</v>
      </c>
      <c r="K242" s="5"/>
      <c r="L242" s="5"/>
      <c r="M242" s="5"/>
    </row>
    <row r="243" spans="3:13" x14ac:dyDescent="0.25">
      <c r="C243" s="5">
        <f>DATE(2019,2,25)</f>
        <v>43521</v>
      </c>
      <c r="D243" s="3">
        <v>64.760000000000005</v>
      </c>
      <c r="E243" s="3">
        <v>1.9745999999999999</v>
      </c>
      <c r="K243" s="5"/>
      <c r="L243" s="5"/>
      <c r="M243" s="5"/>
    </row>
    <row r="244" spans="3:13" x14ac:dyDescent="0.25">
      <c r="C244" s="5">
        <f>DATE(2019,2,22)</f>
        <v>43518</v>
      </c>
      <c r="D244" s="3">
        <v>67.12</v>
      </c>
      <c r="E244" s="3">
        <v>2.0310999999999999</v>
      </c>
      <c r="K244" s="5"/>
      <c r="L244" s="5"/>
      <c r="M244" s="5"/>
    </row>
    <row r="245" spans="3:13" x14ac:dyDescent="0.25">
      <c r="C245" s="5">
        <f>DATE(2019,2,21)</f>
        <v>43517</v>
      </c>
      <c r="D245" s="3">
        <v>67.069999999999993</v>
      </c>
      <c r="E245" s="3">
        <v>2.0363000000000002</v>
      </c>
      <c r="K245" s="5"/>
      <c r="L245" s="5"/>
      <c r="M245" s="5"/>
    </row>
    <row r="246" spans="3:13" x14ac:dyDescent="0.25">
      <c r="C246" s="5">
        <f>DATE(2019,2,20)</f>
        <v>43516</v>
      </c>
      <c r="D246" s="3">
        <v>67.08</v>
      </c>
      <c r="E246" s="3">
        <v>2.0183</v>
      </c>
      <c r="K246" s="5"/>
      <c r="L246" s="5"/>
      <c r="M246" s="5"/>
    </row>
    <row r="247" spans="3:13" x14ac:dyDescent="0.25">
      <c r="C247" s="5">
        <f>DATE(2019,2,19)</f>
        <v>43515</v>
      </c>
      <c r="D247" s="3">
        <v>66.45</v>
      </c>
      <c r="E247" s="3">
        <v>1.9945999999999999</v>
      </c>
      <c r="K247" s="5"/>
      <c r="L247" s="5"/>
      <c r="M247" s="5"/>
    </row>
    <row r="248" spans="3:13" x14ac:dyDescent="0.25">
      <c r="C248" s="5">
        <f>DATE(2019,2,18)</f>
        <v>43514</v>
      </c>
      <c r="D248" s="3">
        <v>66.5</v>
      </c>
      <c r="E248" s="3">
        <v>2.0207000000000002</v>
      </c>
      <c r="K248" s="5"/>
      <c r="L248" s="5"/>
      <c r="M248" s="5"/>
    </row>
    <row r="249" spans="3:13" x14ac:dyDescent="0.25">
      <c r="C249" s="5">
        <f>DATE(2019,2,15)</f>
        <v>43511</v>
      </c>
      <c r="D249" s="3">
        <v>66.25</v>
      </c>
      <c r="E249" s="3">
        <v>2.0203000000000002</v>
      </c>
      <c r="K249" s="5"/>
      <c r="L249" s="5"/>
      <c r="M249" s="5"/>
    </row>
    <row r="250" spans="3:13" x14ac:dyDescent="0.25">
      <c r="C250" s="5">
        <f>DATE(2019,2,14)</f>
        <v>43510</v>
      </c>
      <c r="D250" s="3">
        <v>64.569999999999993</v>
      </c>
      <c r="E250" s="3">
        <v>1.9716</v>
      </c>
      <c r="K250" s="5"/>
      <c r="L250" s="5"/>
      <c r="M250" s="5"/>
    </row>
    <row r="251" spans="3:13" x14ac:dyDescent="0.25">
      <c r="C251" s="5">
        <f>DATE(2019,2,13)</f>
        <v>43509</v>
      </c>
      <c r="D251" s="3">
        <v>63.61</v>
      </c>
      <c r="E251" s="3">
        <v>1.9388000000000001</v>
      </c>
      <c r="K251" s="5"/>
      <c r="L251" s="5"/>
      <c r="M251" s="5"/>
    </row>
    <row r="252" spans="3:13" x14ac:dyDescent="0.25">
      <c r="C252" s="5">
        <f>DATE(2019,2,12)</f>
        <v>43508</v>
      </c>
      <c r="D252" s="3">
        <v>62.42</v>
      </c>
      <c r="E252" s="3">
        <v>1.9072</v>
      </c>
      <c r="K252" s="5"/>
      <c r="L252" s="5"/>
      <c r="M252" s="5"/>
    </row>
    <row r="253" spans="3:13" x14ac:dyDescent="0.25">
      <c r="C253" s="5">
        <f>DATE(2019,2,11)</f>
        <v>43507</v>
      </c>
      <c r="D253" s="3">
        <v>61.51</v>
      </c>
      <c r="E253" s="3">
        <v>1.8922000000000001</v>
      </c>
      <c r="K253" s="5"/>
      <c r="L253" s="5"/>
      <c r="M253" s="5"/>
    </row>
    <row r="254" spans="3:13" x14ac:dyDescent="0.25">
      <c r="C254" s="5">
        <f>DATE(2019,2,8)</f>
        <v>43504</v>
      </c>
      <c r="D254" s="3">
        <v>62.1</v>
      </c>
      <c r="E254" s="3">
        <v>1.9085000000000001</v>
      </c>
      <c r="K254" s="5"/>
      <c r="L254" s="5"/>
      <c r="M254" s="5"/>
    </row>
    <row r="255" spans="3:13" x14ac:dyDescent="0.25">
      <c r="C255" s="5">
        <f>DATE(2019,2,7)</f>
        <v>43503</v>
      </c>
      <c r="D255" s="3">
        <v>61.63</v>
      </c>
      <c r="E255" s="3">
        <v>1.9005000000000001</v>
      </c>
      <c r="K255" s="5"/>
      <c r="L255" s="5"/>
      <c r="M255" s="5"/>
    </row>
    <row r="256" spans="3:13" x14ac:dyDescent="0.25">
      <c r="C256" s="5">
        <f>DATE(2019,2,6)</f>
        <v>43502</v>
      </c>
      <c r="D256" s="3">
        <v>62.69</v>
      </c>
      <c r="E256" s="3">
        <v>1.9121999999999999</v>
      </c>
      <c r="K256" s="5"/>
      <c r="L256" s="5"/>
      <c r="M256" s="5"/>
    </row>
    <row r="257" spans="3:13" x14ac:dyDescent="0.25">
      <c r="C257" s="5">
        <f>DATE(2019,2,5)</f>
        <v>43501</v>
      </c>
      <c r="D257" s="3">
        <v>61.98</v>
      </c>
      <c r="E257" s="3">
        <v>1.8975</v>
      </c>
      <c r="K257" s="5"/>
      <c r="L257" s="5"/>
      <c r="M257" s="5"/>
    </row>
    <row r="258" spans="3:13" x14ac:dyDescent="0.25">
      <c r="C258" s="5">
        <f>DATE(2019,2,4)</f>
        <v>43500</v>
      </c>
      <c r="D258" s="3">
        <v>62.51</v>
      </c>
      <c r="E258" s="3">
        <v>1.9074</v>
      </c>
      <c r="K258" s="5"/>
      <c r="L258" s="5"/>
      <c r="M258" s="5"/>
    </row>
    <row r="259" spans="3:13" x14ac:dyDescent="0.25">
      <c r="C259" s="5">
        <f>DATE(2019,2,1)</f>
        <v>43497</v>
      </c>
      <c r="D259" s="3">
        <v>62.75</v>
      </c>
      <c r="E259" s="3">
        <v>1.9127000000000001</v>
      </c>
      <c r="K259" s="5"/>
      <c r="L259" s="5"/>
      <c r="M259" s="5"/>
    </row>
    <row r="260" spans="3:13" x14ac:dyDescent="0.25">
      <c r="C260" s="5">
        <f>DATE(2019,1,31)</f>
        <v>43496</v>
      </c>
      <c r="D260" s="3">
        <v>61.89</v>
      </c>
      <c r="E260" s="3">
        <v>1.8774</v>
      </c>
      <c r="K260" s="5"/>
      <c r="L260" s="5"/>
      <c r="M260" s="5"/>
    </row>
    <row r="261" spans="3:13" x14ac:dyDescent="0.25">
      <c r="C261" s="5">
        <f>DATE(2019,1,30)</f>
        <v>43495</v>
      </c>
      <c r="D261" s="3">
        <v>61.65</v>
      </c>
      <c r="E261" s="3">
        <v>1.8984000000000001</v>
      </c>
      <c r="K261" s="5"/>
      <c r="L261" s="5"/>
      <c r="M261" s="5"/>
    </row>
    <row r="262" spans="3:13" x14ac:dyDescent="0.25">
      <c r="C262" s="5">
        <f>DATE(2019,1,29)</f>
        <v>43494</v>
      </c>
      <c r="D262" s="3">
        <v>61.32</v>
      </c>
      <c r="E262" s="3">
        <v>1.8975</v>
      </c>
      <c r="K262" s="5"/>
      <c r="L262" s="5"/>
      <c r="M262" s="5"/>
    </row>
    <row r="263" spans="3:13" x14ac:dyDescent="0.25">
      <c r="C263" s="5">
        <f>DATE(2019,1,28)</f>
        <v>43493</v>
      </c>
      <c r="D263" s="3">
        <v>59.93</v>
      </c>
      <c r="E263" s="3">
        <v>1.8376999999999999</v>
      </c>
      <c r="K263" s="5"/>
      <c r="L263" s="5"/>
      <c r="M263" s="5"/>
    </row>
    <row r="264" spans="3:13" x14ac:dyDescent="0.25">
      <c r="C264" s="5">
        <f>DATE(2019,1,25)</f>
        <v>43490</v>
      </c>
      <c r="D264" s="3">
        <v>61.64</v>
      </c>
      <c r="E264" s="3">
        <v>1.8918999999999999</v>
      </c>
      <c r="K264" s="5"/>
      <c r="L264" s="5"/>
      <c r="M264" s="5"/>
    </row>
    <row r="265" spans="3:13" x14ac:dyDescent="0.25">
      <c r="C265" s="5">
        <f>DATE(2019,1,24)</f>
        <v>43489</v>
      </c>
      <c r="D265" s="3">
        <v>61.09</v>
      </c>
      <c r="E265" s="3">
        <v>1.8855999999999999</v>
      </c>
      <c r="K265" s="5"/>
      <c r="L265" s="5"/>
      <c r="M265" s="5"/>
    </row>
    <row r="266" spans="3:13" x14ac:dyDescent="0.25">
      <c r="C266" s="5"/>
      <c r="K266" s="5"/>
      <c r="L266" s="5"/>
      <c r="M266" s="5"/>
    </row>
    <row r="267" spans="3:13" x14ac:dyDescent="0.25">
      <c r="C267" s="5"/>
      <c r="K267" s="5"/>
      <c r="L267" s="5"/>
      <c r="M267" s="5"/>
    </row>
    <row r="268" spans="3:13" x14ac:dyDescent="0.25">
      <c r="C268" s="5"/>
      <c r="K268" s="5"/>
      <c r="L268" s="5"/>
      <c r="M268" s="5"/>
    </row>
    <row r="269" spans="3:13" x14ac:dyDescent="0.25">
      <c r="C269" s="5"/>
      <c r="K269" s="5"/>
      <c r="L269" s="5"/>
      <c r="M269" s="5"/>
    </row>
    <row r="270" spans="3:13" x14ac:dyDescent="0.25">
      <c r="C270" s="5"/>
      <c r="K270" s="5"/>
      <c r="L270" s="5"/>
      <c r="M270" s="5"/>
    </row>
    <row r="271" spans="3:13" x14ac:dyDescent="0.25">
      <c r="C271" s="5"/>
      <c r="K271" s="5"/>
      <c r="L271" s="5"/>
      <c r="M271" s="5"/>
    </row>
    <row r="272" spans="3:13" x14ac:dyDescent="0.25">
      <c r="C272" s="5"/>
      <c r="K272" s="5"/>
      <c r="L272" s="5"/>
      <c r="M272" s="5"/>
    </row>
    <row r="273" spans="3:13" x14ac:dyDescent="0.25">
      <c r="C273" s="5"/>
      <c r="K273" s="5"/>
      <c r="L273" s="5"/>
      <c r="M273" s="5"/>
    </row>
    <row r="274" spans="3:13" x14ac:dyDescent="0.25">
      <c r="C274" s="5"/>
      <c r="K274" s="5"/>
      <c r="L274" s="5"/>
      <c r="M274" s="5"/>
    </row>
    <row r="275" spans="3:13" x14ac:dyDescent="0.25">
      <c r="C275" s="5"/>
      <c r="K275" s="5"/>
      <c r="L275" s="5"/>
      <c r="M275" s="5"/>
    </row>
    <row r="276" spans="3:13" x14ac:dyDescent="0.25">
      <c r="C276" s="5"/>
      <c r="K276" s="5"/>
      <c r="L276" s="5"/>
      <c r="M276" s="5"/>
    </row>
    <row r="277" spans="3:13" x14ac:dyDescent="0.25">
      <c r="C277" s="5"/>
      <c r="K277" s="5"/>
      <c r="L277" s="5"/>
      <c r="M277" s="5"/>
    </row>
    <row r="278" spans="3:13" x14ac:dyDescent="0.25">
      <c r="C278" s="5"/>
      <c r="K278" s="5"/>
      <c r="L278" s="5"/>
      <c r="M278" s="5"/>
    </row>
    <row r="279" spans="3:13" x14ac:dyDescent="0.25">
      <c r="C279" s="5"/>
      <c r="K279" s="5"/>
      <c r="L279" s="5"/>
      <c r="M279" s="5"/>
    </row>
    <row r="280" spans="3:13" x14ac:dyDescent="0.25">
      <c r="C280" s="5"/>
      <c r="K280" s="5"/>
      <c r="L280" s="5"/>
      <c r="M280" s="5"/>
    </row>
    <row r="281" spans="3:13" x14ac:dyDescent="0.25">
      <c r="C281" s="5"/>
      <c r="K281" s="5"/>
      <c r="L281" s="5"/>
      <c r="M281" s="5"/>
    </row>
    <row r="282" spans="3:13" x14ac:dyDescent="0.25">
      <c r="C282" s="5"/>
      <c r="K282" s="5"/>
      <c r="L282" s="5"/>
      <c r="M282" s="5"/>
    </row>
    <row r="283" spans="3:13" x14ac:dyDescent="0.25">
      <c r="C283" s="5"/>
      <c r="K283" s="5"/>
      <c r="L283" s="5"/>
      <c r="M283" s="5"/>
    </row>
    <row r="284" spans="3:13" x14ac:dyDescent="0.25">
      <c r="C284" s="5"/>
      <c r="K284" s="5"/>
      <c r="L284" s="5"/>
      <c r="M284" s="5"/>
    </row>
    <row r="285" spans="3:13" x14ac:dyDescent="0.25">
      <c r="C285" s="5"/>
      <c r="K285" s="5"/>
      <c r="L285" s="5"/>
      <c r="M285" s="5"/>
    </row>
    <row r="286" spans="3:13" x14ac:dyDescent="0.25">
      <c r="C286" s="5"/>
      <c r="K286" s="5"/>
      <c r="L286" s="5"/>
      <c r="M286" s="5"/>
    </row>
    <row r="287" spans="3:13" x14ac:dyDescent="0.25">
      <c r="C287" s="5"/>
      <c r="K287" s="5"/>
      <c r="L287" s="5"/>
      <c r="M287" s="5"/>
    </row>
    <row r="288" spans="3:13" x14ac:dyDescent="0.25">
      <c r="C288" s="5"/>
      <c r="K288" s="5"/>
      <c r="L288" s="5"/>
      <c r="M288" s="5"/>
    </row>
    <row r="289" spans="3:13" x14ac:dyDescent="0.25">
      <c r="C289" s="5"/>
      <c r="K289" s="5"/>
      <c r="L289" s="5"/>
      <c r="M289" s="5"/>
    </row>
    <row r="290" spans="3:13" x14ac:dyDescent="0.25">
      <c r="C290" s="5"/>
      <c r="K290" s="5"/>
      <c r="L290" s="5"/>
      <c r="M290" s="5"/>
    </row>
    <row r="291" spans="3:13" x14ac:dyDescent="0.25">
      <c r="C291" s="5"/>
      <c r="K291" s="5"/>
      <c r="L291" s="5"/>
      <c r="M291" s="5"/>
    </row>
    <row r="292" spans="3:13" x14ac:dyDescent="0.25">
      <c r="C292" s="5"/>
      <c r="K292" s="5"/>
      <c r="L292" s="5"/>
      <c r="M292" s="5"/>
    </row>
    <row r="293" spans="3:13" x14ac:dyDescent="0.25">
      <c r="C293" s="5"/>
      <c r="K293" s="5"/>
      <c r="L293" s="5"/>
      <c r="M293" s="5"/>
    </row>
    <row r="294" spans="3:13" x14ac:dyDescent="0.25">
      <c r="C294" s="5"/>
      <c r="K294" s="5"/>
      <c r="L294" s="5"/>
      <c r="M294" s="5"/>
    </row>
    <row r="295" spans="3:13" x14ac:dyDescent="0.25">
      <c r="C295" s="5"/>
      <c r="K295" s="5"/>
      <c r="L295" s="5"/>
      <c r="M295" s="5"/>
    </row>
    <row r="296" spans="3:13" x14ac:dyDescent="0.25">
      <c r="C296" s="5"/>
      <c r="K296" s="5"/>
      <c r="L296" s="5"/>
      <c r="M296" s="5"/>
    </row>
    <row r="297" spans="3:13" x14ac:dyDescent="0.25">
      <c r="C297" s="5"/>
      <c r="K297" s="5"/>
      <c r="L297" s="5"/>
      <c r="M297" s="5"/>
    </row>
    <row r="298" spans="3:13" x14ac:dyDescent="0.25">
      <c r="C298" s="5"/>
      <c r="K298" s="5"/>
      <c r="L298" s="5"/>
      <c r="M298" s="5"/>
    </row>
    <row r="299" spans="3:13" x14ac:dyDescent="0.25">
      <c r="C299" s="5"/>
      <c r="K299" s="5"/>
      <c r="L299" s="5"/>
      <c r="M299" s="5"/>
    </row>
    <row r="300" spans="3:13" x14ac:dyDescent="0.25">
      <c r="C300" s="5"/>
      <c r="K300" s="5"/>
      <c r="L300" s="5"/>
      <c r="M300" s="5"/>
    </row>
    <row r="301" spans="3:13" x14ac:dyDescent="0.25">
      <c r="C301" s="5"/>
      <c r="K301" s="5"/>
      <c r="L301" s="5"/>
      <c r="M301" s="5"/>
    </row>
    <row r="302" spans="3:13" x14ac:dyDescent="0.25">
      <c r="C302" s="5"/>
      <c r="K302" s="5"/>
      <c r="L302" s="5"/>
      <c r="M302" s="5"/>
    </row>
    <row r="303" spans="3:13" x14ac:dyDescent="0.25">
      <c r="C303" s="5"/>
      <c r="K303" s="5"/>
      <c r="L303" s="5"/>
      <c r="M303" s="5"/>
    </row>
    <row r="304" spans="3:13" x14ac:dyDescent="0.25">
      <c r="C304" s="5"/>
      <c r="K304" s="5"/>
      <c r="L304" s="5"/>
      <c r="M304" s="5"/>
    </row>
    <row r="305" spans="3:13" x14ac:dyDescent="0.25">
      <c r="C305" s="5"/>
      <c r="K305" s="5"/>
      <c r="L305" s="5"/>
      <c r="M305" s="5"/>
    </row>
    <row r="306" spans="3:13" x14ac:dyDescent="0.25">
      <c r="C306" s="5"/>
      <c r="K306" s="5"/>
      <c r="L306" s="5"/>
      <c r="M306" s="5"/>
    </row>
    <row r="307" spans="3:13" x14ac:dyDescent="0.25">
      <c r="C307" s="5"/>
      <c r="K307" s="5"/>
      <c r="L307" s="5"/>
      <c r="M307" s="5"/>
    </row>
    <row r="308" spans="3:13" x14ac:dyDescent="0.25">
      <c r="C308" s="5"/>
      <c r="K308" s="5"/>
      <c r="L308" s="5"/>
      <c r="M308" s="5"/>
    </row>
    <row r="309" spans="3:13" x14ac:dyDescent="0.25">
      <c r="C309" s="5"/>
      <c r="K309" s="5"/>
      <c r="L309" s="5"/>
      <c r="M309" s="5"/>
    </row>
    <row r="310" spans="3:13" x14ac:dyDescent="0.25">
      <c r="C310" s="5"/>
      <c r="K310" s="5"/>
      <c r="L310" s="5"/>
      <c r="M310" s="5"/>
    </row>
    <row r="311" spans="3:13" x14ac:dyDescent="0.25">
      <c r="C311" s="5"/>
      <c r="K311" s="5"/>
      <c r="L311" s="5"/>
      <c r="M311" s="5"/>
    </row>
    <row r="312" spans="3:13" x14ac:dyDescent="0.25">
      <c r="C312" s="5"/>
      <c r="K312" s="5"/>
      <c r="L312" s="5"/>
      <c r="M312" s="5"/>
    </row>
    <row r="313" spans="3:13" x14ac:dyDescent="0.25">
      <c r="C313" s="5"/>
      <c r="K313" s="5"/>
      <c r="L313" s="5"/>
      <c r="M313" s="5"/>
    </row>
    <row r="314" spans="3:13" x14ac:dyDescent="0.25">
      <c r="C314" s="5"/>
      <c r="K314" s="5"/>
      <c r="L314" s="5"/>
      <c r="M314" s="5"/>
    </row>
    <row r="315" spans="3:13" x14ac:dyDescent="0.25">
      <c r="C315" s="5"/>
      <c r="K315" s="5"/>
      <c r="L315" s="5"/>
      <c r="M315" s="5"/>
    </row>
    <row r="316" spans="3:13" x14ac:dyDescent="0.25">
      <c r="C316" s="5"/>
      <c r="K316" s="5"/>
      <c r="L316" s="5"/>
      <c r="M316" s="5"/>
    </row>
    <row r="317" spans="3:13" x14ac:dyDescent="0.25">
      <c r="C317" s="5"/>
      <c r="K317" s="5"/>
      <c r="L317" s="5"/>
      <c r="M317" s="5"/>
    </row>
    <row r="318" spans="3:13" x14ac:dyDescent="0.25">
      <c r="C318" s="5"/>
      <c r="K318" s="5"/>
      <c r="L318" s="5"/>
      <c r="M318" s="5"/>
    </row>
    <row r="319" spans="3:13" x14ac:dyDescent="0.25">
      <c r="C319" s="5"/>
      <c r="K319" s="5"/>
      <c r="L319" s="5"/>
      <c r="M319" s="5"/>
    </row>
    <row r="320" spans="3:13" x14ac:dyDescent="0.25">
      <c r="C320" s="5"/>
      <c r="K320" s="5"/>
      <c r="L320" s="5"/>
      <c r="M320" s="5"/>
    </row>
    <row r="321" spans="3:13" x14ac:dyDescent="0.25">
      <c r="C321" s="5"/>
      <c r="K321" s="5"/>
      <c r="L321" s="5"/>
      <c r="M321" s="5"/>
    </row>
    <row r="322" spans="3:13" x14ac:dyDescent="0.25">
      <c r="C322" s="5"/>
      <c r="K322" s="5"/>
      <c r="L322" s="5"/>
      <c r="M322" s="5"/>
    </row>
    <row r="323" spans="3:13" x14ac:dyDescent="0.25">
      <c r="C323" s="5"/>
      <c r="K323" s="5"/>
      <c r="L323" s="5"/>
      <c r="M323" s="5"/>
    </row>
    <row r="324" spans="3:13" x14ac:dyDescent="0.25">
      <c r="C324" s="5"/>
      <c r="K324" s="5"/>
      <c r="L324" s="5"/>
      <c r="M324" s="5"/>
    </row>
    <row r="325" spans="3:13" x14ac:dyDescent="0.25">
      <c r="C325" s="5"/>
      <c r="K325" s="5"/>
      <c r="L325" s="5"/>
      <c r="M325" s="5"/>
    </row>
    <row r="326" spans="3:13" x14ac:dyDescent="0.25">
      <c r="C326" s="5"/>
      <c r="K326" s="5"/>
      <c r="L326" s="5"/>
      <c r="M326" s="5"/>
    </row>
    <row r="327" spans="3:13" x14ac:dyDescent="0.25">
      <c r="C327" s="5"/>
      <c r="K327" s="5"/>
      <c r="L327" s="5"/>
      <c r="M327" s="5"/>
    </row>
    <row r="328" spans="3:13" x14ac:dyDescent="0.25">
      <c r="C328" s="5"/>
      <c r="K328" s="5"/>
      <c r="L328" s="5"/>
      <c r="M328" s="5"/>
    </row>
    <row r="329" spans="3:13" x14ac:dyDescent="0.25">
      <c r="C329" s="5"/>
      <c r="K329" s="5"/>
      <c r="L329" s="5"/>
      <c r="M329" s="5"/>
    </row>
    <row r="330" spans="3:13" x14ac:dyDescent="0.25">
      <c r="C330" s="5"/>
      <c r="K330" s="5"/>
      <c r="L330" s="5"/>
      <c r="M330" s="5"/>
    </row>
    <row r="331" spans="3:13" x14ac:dyDescent="0.25">
      <c r="C331" s="5"/>
      <c r="K331" s="5"/>
      <c r="L331" s="5"/>
      <c r="M331" s="5"/>
    </row>
    <row r="332" spans="3:13" x14ac:dyDescent="0.25">
      <c r="C332" s="5"/>
      <c r="K332" s="5"/>
      <c r="L332" s="5"/>
      <c r="M332" s="5"/>
    </row>
    <row r="333" spans="3:13" x14ac:dyDescent="0.25">
      <c r="C333" s="5"/>
      <c r="K333" s="5"/>
      <c r="L333" s="5"/>
      <c r="M333" s="5"/>
    </row>
    <row r="334" spans="3:13" x14ac:dyDescent="0.25">
      <c r="C334" s="5"/>
      <c r="K334" s="5"/>
      <c r="L334" s="5"/>
      <c r="M334" s="5"/>
    </row>
    <row r="335" spans="3:13" x14ac:dyDescent="0.25">
      <c r="C335" s="5"/>
      <c r="K335" s="5"/>
      <c r="L335" s="5"/>
      <c r="M335" s="5"/>
    </row>
    <row r="336" spans="3:13" x14ac:dyDescent="0.25">
      <c r="C336" s="5"/>
      <c r="K336" s="5"/>
      <c r="L336" s="5"/>
      <c r="M336" s="5"/>
    </row>
    <row r="337" spans="3:13" x14ac:dyDescent="0.25">
      <c r="C337" s="5"/>
      <c r="K337" s="5"/>
      <c r="L337" s="5"/>
      <c r="M337" s="5"/>
    </row>
    <row r="338" spans="3:13" x14ac:dyDescent="0.25">
      <c r="C338" s="5"/>
      <c r="K338" s="5"/>
      <c r="L338" s="5"/>
      <c r="M338" s="5"/>
    </row>
    <row r="339" spans="3:13" x14ac:dyDescent="0.25">
      <c r="C339" s="5"/>
      <c r="K339" s="5"/>
      <c r="L339" s="5"/>
      <c r="M339" s="5"/>
    </row>
    <row r="340" spans="3:13" x14ac:dyDescent="0.25">
      <c r="C340" s="5"/>
      <c r="K340" s="5"/>
      <c r="L340" s="5"/>
      <c r="M340" s="5"/>
    </row>
    <row r="341" spans="3:13" x14ac:dyDescent="0.25">
      <c r="C341" s="5"/>
      <c r="K341" s="5"/>
      <c r="L341" s="5"/>
      <c r="M341" s="5"/>
    </row>
    <row r="342" spans="3:13" x14ac:dyDescent="0.25">
      <c r="C342" s="5"/>
      <c r="K342" s="5"/>
      <c r="L342" s="5"/>
      <c r="M342" s="5"/>
    </row>
    <row r="343" spans="3:13" x14ac:dyDescent="0.25">
      <c r="C343" s="5"/>
      <c r="K343" s="5"/>
      <c r="L343" s="5"/>
      <c r="M343" s="5"/>
    </row>
    <row r="344" spans="3:13" x14ac:dyDescent="0.25">
      <c r="C344" s="5"/>
      <c r="K344" s="5"/>
      <c r="L344" s="5"/>
      <c r="M344" s="5"/>
    </row>
    <row r="345" spans="3:13" x14ac:dyDescent="0.25">
      <c r="C345" s="5"/>
      <c r="K345" s="5"/>
      <c r="L345" s="5"/>
      <c r="M345" s="5"/>
    </row>
    <row r="346" spans="3:13" x14ac:dyDescent="0.25">
      <c r="C346" s="5"/>
      <c r="K346" s="5"/>
      <c r="L346" s="5"/>
      <c r="M346" s="5"/>
    </row>
    <row r="347" spans="3:13" x14ac:dyDescent="0.25">
      <c r="C347" s="5"/>
      <c r="K347" s="5"/>
      <c r="L347" s="5"/>
      <c r="M347" s="5"/>
    </row>
    <row r="348" spans="3:13" x14ac:dyDescent="0.25">
      <c r="C348" s="5"/>
      <c r="K348" s="5"/>
      <c r="L348" s="5"/>
      <c r="M348" s="5"/>
    </row>
    <row r="349" spans="3:13" x14ac:dyDescent="0.25">
      <c r="C349" s="5"/>
      <c r="K349" s="5"/>
      <c r="L349" s="5"/>
      <c r="M349" s="5"/>
    </row>
    <row r="350" spans="3:13" x14ac:dyDescent="0.25">
      <c r="C350" s="5"/>
      <c r="K350" s="5"/>
      <c r="L350" s="5"/>
      <c r="M350" s="5"/>
    </row>
    <row r="351" spans="3:13" x14ac:dyDescent="0.25">
      <c r="C351" s="5"/>
      <c r="K351" s="5"/>
      <c r="L351" s="5"/>
      <c r="M351" s="5"/>
    </row>
    <row r="352" spans="3:13" x14ac:dyDescent="0.25">
      <c r="C352" s="5"/>
      <c r="K352" s="5"/>
      <c r="L352" s="5"/>
      <c r="M352" s="5"/>
    </row>
    <row r="353" spans="3:13" x14ac:dyDescent="0.25">
      <c r="C353" s="5"/>
      <c r="K353" s="5"/>
      <c r="L353" s="5"/>
      <c r="M353" s="5"/>
    </row>
    <row r="354" spans="3:13" x14ac:dyDescent="0.25">
      <c r="C354" s="5"/>
      <c r="K354" s="5"/>
      <c r="L354" s="5"/>
      <c r="M354" s="5"/>
    </row>
    <row r="355" spans="3:13" x14ac:dyDescent="0.25">
      <c r="C355" s="5"/>
      <c r="K355" s="5"/>
      <c r="L355" s="5"/>
      <c r="M355" s="5"/>
    </row>
    <row r="356" spans="3:13" x14ac:dyDescent="0.25">
      <c r="C356" s="5"/>
      <c r="K356" s="5"/>
      <c r="L356" s="5"/>
      <c r="M356" s="5"/>
    </row>
    <row r="357" spans="3:13" x14ac:dyDescent="0.25">
      <c r="C357" s="5"/>
      <c r="K357" s="5"/>
      <c r="L357" s="5"/>
      <c r="M357" s="5"/>
    </row>
    <row r="358" spans="3:13" x14ac:dyDescent="0.25">
      <c r="C358" s="5"/>
      <c r="K358" s="5"/>
      <c r="L358" s="5"/>
      <c r="M358" s="5"/>
    </row>
    <row r="359" spans="3:13" x14ac:dyDescent="0.25">
      <c r="C359" s="5"/>
      <c r="K359" s="5"/>
      <c r="L359" s="5"/>
      <c r="M359" s="5"/>
    </row>
    <row r="360" spans="3:13" x14ac:dyDescent="0.25">
      <c r="C360" s="5"/>
      <c r="K360" s="5"/>
      <c r="L360" s="5"/>
      <c r="M360" s="5"/>
    </row>
    <row r="361" spans="3:13" x14ac:dyDescent="0.25">
      <c r="C361" s="5"/>
      <c r="K361" s="5"/>
      <c r="L361" s="5"/>
      <c r="M361" s="5"/>
    </row>
    <row r="362" spans="3:13" x14ac:dyDescent="0.25">
      <c r="C362" s="5"/>
      <c r="K362" s="5"/>
      <c r="L362" s="5"/>
      <c r="M362" s="5"/>
    </row>
    <row r="363" spans="3:13" x14ac:dyDescent="0.25">
      <c r="C363" s="5"/>
      <c r="K363" s="5"/>
      <c r="L363" s="5"/>
      <c r="M363" s="5"/>
    </row>
    <row r="364" spans="3:13" x14ac:dyDescent="0.25">
      <c r="C364" s="5"/>
      <c r="K364" s="5"/>
      <c r="L364" s="5"/>
      <c r="M364" s="5"/>
    </row>
    <row r="365" spans="3:13" x14ac:dyDescent="0.25">
      <c r="C365" s="5"/>
      <c r="K365" s="5"/>
      <c r="L365" s="5"/>
      <c r="M365" s="5"/>
    </row>
    <row r="366" spans="3:13" x14ac:dyDescent="0.25">
      <c r="C366" s="5"/>
      <c r="K366" s="5"/>
      <c r="L366" s="5"/>
      <c r="M366" s="5"/>
    </row>
    <row r="367" spans="3:13" x14ac:dyDescent="0.25">
      <c r="C367" s="5"/>
      <c r="K367" s="5"/>
      <c r="L367" s="5"/>
      <c r="M367" s="5"/>
    </row>
    <row r="368" spans="3:13" x14ac:dyDescent="0.25">
      <c r="C368" s="5"/>
      <c r="K368" s="5"/>
      <c r="L368" s="5"/>
      <c r="M368" s="5"/>
    </row>
    <row r="369" spans="3:13" x14ac:dyDescent="0.25">
      <c r="C369" s="5"/>
      <c r="K369" s="5"/>
      <c r="L369" s="5"/>
      <c r="M369" s="5"/>
    </row>
    <row r="370" spans="3:13" x14ac:dyDescent="0.25">
      <c r="C370" s="5"/>
      <c r="K370" s="5"/>
      <c r="L370" s="5"/>
      <c r="M370" s="5"/>
    </row>
    <row r="371" spans="3:13" x14ac:dyDescent="0.25">
      <c r="C371" s="5"/>
      <c r="K371" s="5"/>
      <c r="L371" s="5"/>
      <c r="M371" s="5"/>
    </row>
    <row r="372" spans="3:13" x14ac:dyDescent="0.25">
      <c r="C372" s="5"/>
      <c r="K372" s="5"/>
      <c r="L372" s="5"/>
      <c r="M372" s="5"/>
    </row>
    <row r="373" spans="3:13" x14ac:dyDescent="0.25">
      <c r="C373" s="5"/>
      <c r="K373" s="5"/>
      <c r="L373" s="5"/>
      <c r="M373" s="5"/>
    </row>
    <row r="374" spans="3:13" x14ac:dyDescent="0.25">
      <c r="C374" s="5"/>
      <c r="K374" s="5"/>
      <c r="L374" s="5"/>
      <c r="M374" s="5"/>
    </row>
    <row r="375" spans="3:13" x14ac:dyDescent="0.25">
      <c r="C375" s="5"/>
      <c r="K375" s="5"/>
      <c r="L375" s="5"/>
      <c r="M375" s="5"/>
    </row>
    <row r="376" spans="3:13" x14ac:dyDescent="0.25">
      <c r="C376" s="5"/>
      <c r="K376" s="5"/>
      <c r="L376" s="5"/>
    </row>
    <row r="377" spans="3:13" x14ac:dyDescent="0.25">
      <c r="C377" s="5"/>
    </row>
    <row r="378" spans="3:13" x14ac:dyDescent="0.25">
      <c r="C378" s="5"/>
    </row>
    <row r="379" spans="3:13" x14ac:dyDescent="0.25">
      <c r="C379" s="5"/>
    </row>
    <row r="380" spans="3:13" x14ac:dyDescent="0.25">
      <c r="C380" s="5"/>
    </row>
    <row r="381" spans="3:13" x14ac:dyDescent="0.25">
      <c r="C381" s="5"/>
    </row>
    <row r="382" spans="3:13" x14ac:dyDescent="0.25">
      <c r="C382" s="5"/>
    </row>
    <row r="383" spans="3:13" x14ac:dyDescent="0.25">
      <c r="C383" s="5"/>
    </row>
    <row r="384" spans="3:13" x14ac:dyDescent="0.25">
      <c r="C384" s="5"/>
    </row>
    <row r="385" spans="3:3" x14ac:dyDescent="0.25">
      <c r="C385" s="5"/>
    </row>
    <row r="386" spans="3:3" x14ac:dyDescent="0.25">
      <c r="C386" s="5"/>
    </row>
    <row r="387" spans="3:3" x14ac:dyDescent="0.25">
      <c r="C387" s="5"/>
    </row>
    <row r="388" spans="3:3" x14ac:dyDescent="0.25">
      <c r="C388" s="5"/>
    </row>
    <row r="389" spans="3:3" x14ac:dyDescent="0.25">
      <c r="C389" s="5"/>
    </row>
    <row r="390" spans="3:3" x14ac:dyDescent="0.25">
      <c r="C390" s="5"/>
    </row>
    <row r="391" spans="3:3" x14ac:dyDescent="0.25">
      <c r="C391" s="5"/>
    </row>
    <row r="392" spans="3:3" x14ac:dyDescent="0.25">
      <c r="C392" s="5"/>
    </row>
    <row r="393" spans="3:3" x14ac:dyDescent="0.25">
      <c r="C393" s="5"/>
    </row>
    <row r="394" spans="3:3" x14ac:dyDescent="0.25">
      <c r="C394" s="5"/>
    </row>
    <row r="395" spans="3:3" x14ac:dyDescent="0.25">
      <c r="C395" s="5"/>
    </row>
    <row r="396" spans="3:3" x14ac:dyDescent="0.25">
      <c r="C396" s="5"/>
    </row>
    <row r="397" spans="3:3" x14ac:dyDescent="0.25">
      <c r="C397" s="5"/>
    </row>
    <row r="398" spans="3:3" x14ac:dyDescent="0.25">
      <c r="C398" s="5"/>
    </row>
    <row r="399" spans="3:3" x14ac:dyDescent="0.25">
      <c r="C399" s="5"/>
    </row>
    <row r="400" spans="3:3" x14ac:dyDescent="0.25">
      <c r="C400" s="5"/>
    </row>
    <row r="401" spans="3:3" x14ac:dyDescent="0.25">
      <c r="C401" s="5"/>
    </row>
    <row r="402" spans="3:3" x14ac:dyDescent="0.25">
      <c r="C402" s="5"/>
    </row>
    <row r="403" spans="3:3" x14ac:dyDescent="0.25">
      <c r="C403" s="5"/>
    </row>
    <row r="404" spans="3:3" x14ac:dyDescent="0.25">
      <c r="C404" s="5"/>
    </row>
    <row r="405" spans="3:3" x14ac:dyDescent="0.25">
      <c r="C405" s="5"/>
    </row>
    <row r="406" spans="3:3" x14ac:dyDescent="0.25">
      <c r="C406" s="5"/>
    </row>
    <row r="407" spans="3:3" x14ac:dyDescent="0.25">
      <c r="C407" s="5"/>
    </row>
    <row r="408" spans="3:3" x14ac:dyDescent="0.25">
      <c r="C408" s="5"/>
    </row>
    <row r="409" spans="3:3" x14ac:dyDescent="0.25">
      <c r="C409" s="5"/>
    </row>
    <row r="410" spans="3:3" x14ac:dyDescent="0.25">
      <c r="C410" s="5"/>
    </row>
    <row r="411" spans="3:3" x14ac:dyDescent="0.25">
      <c r="C411" s="5"/>
    </row>
    <row r="412" spans="3:3" x14ac:dyDescent="0.25">
      <c r="C412" s="5"/>
    </row>
    <row r="413" spans="3:3" x14ac:dyDescent="0.25">
      <c r="C413" s="5"/>
    </row>
    <row r="414" spans="3:3" x14ac:dyDescent="0.25">
      <c r="C414" s="5"/>
    </row>
    <row r="415" spans="3:3" x14ac:dyDescent="0.25">
      <c r="C415" s="5"/>
    </row>
    <row r="416" spans="3:3" x14ac:dyDescent="0.25">
      <c r="C416" s="5"/>
    </row>
    <row r="417" spans="3:3" x14ac:dyDescent="0.25">
      <c r="C417" s="5"/>
    </row>
    <row r="418" spans="3:3" x14ac:dyDescent="0.25">
      <c r="C418" s="5"/>
    </row>
    <row r="419" spans="3:3" x14ac:dyDescent="0.25">
      <c r="C419" s="5"/>
    </row>
    <row r="420" spans="3:3" x14ac:dyDescent="0.25">
      <c r="C420" s="5"/>
    </row>
    <row r="421" spans="3:3" x14ac:dyDescent="0.25">
      <c r="C421" s="5"/>
    </row>
    <row r="422" spans="3:3" x14ac:dyDescent="0.25">
      <c r="C422" s="5"/>
    </row>
    <row r="423" spans="3:3" x14ac:dyDescent="0.25">
      <c r="C423" s="5"/>
    </row>
    <row r="424" spans="3:3" x14ac:dyDescent="0.25">
      <c r="C424" s="5"/>
    </row>
    <row r="425" spans="3:3" x14ac:dyDescent="0.25">
      <c r="C425" s="5"/>
    </row>
    <row r="426" spans="3:3" x14ac:dyDescent="0.25">
      <c r="C426" s="5"/>
    </row>
    <row r="427" spans="3:3" x14ac:dyDescent="0.25">
      <c r="C427" s="5"/>
    </row>
    <row r="428" spans="3:3" x14ac:dyDescent="0.25">
      <c r="C428" s="5"/>
    </row>
    <row r="429" spans="3:3" x14ac:dyDescent="0.25">
      <c r="C429" s="5"/>
    </row>
    <row r="430" spans="3:3" x14ac:dyDescent="0.25">
      <c r="C430" s="5"/>
    </row>
    <row r="431" spans="3:3" x14ac:dyDescent="0.25">
      <c r="C431" s="5"/>
    </row>
    <row r="432" spans="3:3" x14ac:dyDescent="0.25">
      <c r="C432" s="5"/>
    </row>
    <row r="433" spans="3:3" x14ac:dyDescent="0.25">
      <c r="C433" s="5"/>
    </row>
    <row r="434" spans="3:3" x14ac:dyDescent="0.25">
      <c r="C434" s="5"/>
    </row>
    <row r="435" spans="3:3" x14ac:dyDescent="0.25">
      <c r="C435" s="5"/>
    </row>
    <row r="436" spans="3:3" x14ac:dyDescent="0.25">
      <c r="C436" s="5"/>
    </row>
    <row r="437" spans="3:3" x14ac:dyDescent="0.25">
      <c r="C437" s="5"/>
    </row>
    <row r="438" spans="3:3" x14ac:dyDescent="0.25">
      <c r="C438" s="5"/>
    </row>
    <row r="439" spans="3:3" x14ac:dyDescent="0.25">
      <c r="C439" s="5"/>
    </row>
    <row r="440" spans="3:3" x14ac:dyDescent="0.25">
      <c r="C440" s="5"/>
    </row>
    <row r="441" spans="3:3" x14ac:dyDescent="0.25">
      <c r="C441" s="5"/>
    </row>
    <row r="442" spans="3:3" x14ac:dyDescent="0.25">
      <c r="C442" s="5"/>
    </row>
    <row r="443" spans="3:3" x14ac:dyDescent="0.25">
      <c r="C443" s="5"/>
    </row>
    <row r="444" spans="3:3" x14ac:dyDescent="0.25">
      <c r="C444" s="5"/>
    </row>
    <row r="445" spans="3:3" x14ac:dyDescent="0.25">
      <c r="C445" s="5"/>
    </row>
    <row r="446" spans="3:3" x14ac:dyDescent="0.25">
      <c r="C446" s="5"/>
    </row>
    <row r="447" spans="3:3" x14ac:dyDescent="0.25">
      <c r="C447" s="5"/>
    </row>
    <row r="448" spans="3:3" x14ac:dyDescent="0.25">
      <c r="C448" s="5"/>
    </row>
    <row r="449" spans="3:3" x14ac:dyDescent="0.25">
      <c r="C449" s="5"/>
    </row>
    <row r="450" spans="3:3" x14ac:dyDescent="0.25">
      <c r="C450" s="5"/>
    </row>
    <row r="451" spans="3:3" x14ac:dyDescent="0.25">
      <c r="C451" s="5"/>
    </row>
    <row r="452" spans="3:3" x14ac:dyDescent="0.25">
      <c r="C452" s="5"/>
    </row>
    <row r="453" spans="3:3" x14ac:dyDescent="0.25">
      <c r="C453" s="5"/>
    </row>
    <row r="454" spans="3:3" x14ac:dyDescent="0.25">
      <c r="C454" s="5"/>
    </row>
    <row r="455" spans="3:3" x14ac:dyDescent="0.25">
      <c r="C455" s="5"/>
    </row>
    <row r="456" spans="3:3" x14ac:dyDescent="0.25">
      <c r="C456" s="5"/>
    </row>
    <row r="457" spans="3:3" x14ac:dyDescent="0.25">
      <c r="C457" s="5"/>
    </row>
    <row r="458" spans="3:3" x14ac:dyDescent="0.25">
      <c r="C458" s="5"/>
    </row>
    <row r="459" spans="3:3" x14ac:dyDescent="0.25">
      <c r="C459" s="5"/>
    </row>
    <row r="460" spans="3:3" x14ac:dyDescent="0.25">
      <c r="C460" s="5"/>
    </row>
    <row r="461" spans="3:3" x14ac:dyDescent="0.25">
      <c r="C461" s="5"/>
    </row>
    <row r="462" spans="3:3" x14ac:dyDescent="0.25">
      <c r="C462" s="5"/>
    </row>
    <row r="463" spans="3:3" x14ac:dyDescent="0.25">
      <c r="C463" s="5"/>
    </row>
    <row r="464" spans="3:3" x14ac:dyDescent="0.25">
      <c r="C464" s="5"/>
    </row>
    <row r="465" spans="3:3" x14ac:dyDescent="0.25">
      <c r="C465" s="5"/>
    </row>
    <row r="466" spans="3:3" x14ac:dyDescent="0.25">
      <c r="C466" s="5"/>
    </row>
    <row r="467" spans="3:3" x14ac:dyDescent="0.25">
      <c r="C467" s="5"/>
    </row>
    <row r="468" spans="3:3" x14ac:dyDescent="0.25">
      <c r="C468" s="5"/>
    </row>
    <row r="469" spans="3:3" x14ac:dyDescent="0.25">
      <c r="C469" s="5"/>
    </row>
    <row r="470" spans="3:3" x14ac:dyDescent="0.25">
      <c r="C470" s="5"/>
    </row>
    <row r="471" spans="3:3" x14ac:dyDescent="0.25">
      <c r="C471" s="5"/>
    </row>
    <row r="472" spans="3:3" x14ac:dyDescent="0.25">
      <c r="C472" s="5"/>
    </row>
    <row r="473" spans="3:3" x14ac:dyDescent="0.25">
      <c r="C473" s="5"/>
    </row>
    <row r="474" spans="3:3" x14ac:dyDescent="0.25">
      <c r="C474" s="5"/>
    </row>
    <row r="475" spans="3:3" x14ac:dyDescent="0.25">
      <c r="C475" s="5"/>
    </row>
    <row r="476" spans="3:3" x14ac:dyDescent="0.25">
      <c r="C476" s="5"/>
    </row>
    <row r="477" spans="3:3" x14ac:dyDescent="0.25">
      <c r="C477" s="5"/>
    </row>
    <row r="478" spans="3:3" x14ac:dyDescent="0.25">
      <c r="C478" s="5"/>
    </row>
    <row r="479" spans="3:3" x14ac:dyDescent="0.25">
      <c r="C479" s="5"/>
    </row>
    <row r="480" spans="3:3" x14ac:dyDescent="0.25">
      <c r="C480" s="5"/>
    </row>
    <row r="481" spans="3:3" x14ac:dyDescent="0.25">
      <c r="C481" s="5"/>
    </row>
    <row r="482" spans="3:3" x14ac:dyDescent="0.25">
      <c r="C482" s="5"/>
    </row>
    <row r="483" spans="3:3" x14ac:dyDescent="0.25">
      <c r="C483" s="5"/>
    </row>
    <row r="484" spans="3:3" x14ac:dyDescent="0.25">
      <c r="C484" s="5"/>
    </row>
    <row r="485" spans="3:3" x14ac:dyDescent="0.25">
      <c r="C485" s="5"/>
    </row>
    <row r="486" spans="3:3" x14ac:dyDescent="0.25">
      <c r="C486" s="5"/>
    </row>
    <row r="487" spans="3:3" x14ac:dyDescent="0.25">
      <c r="C487" s="5"/>
    </row>
    <row r="488" spans="3:3" x14ac:dyDescent="0.25">
      <c r="C488" s="5"/>
    </row>
    <row r="489" spans="3:3" x14ac:dyDescent="0.25">
      <c r="C489" s="5"/>
    </row>
    <row r="490" spans="3:3" x14ac:dyDescent="0.25">
      <c r="C490" s="5"/>
    </row>
    <row r="491" spans="3:3" x14ac:dyDescent="0.25">
      <c r="C491" s="5"/>
    </row>
    <row r="492" spans="3:3" x14ac:dyDescent="0.25">
      <c r="C492" s="5"/>
    </row>
    <row r="493" spans="3:3" x14ac:dyDescent="0.25">
      <c r="C493" s="5"/>
    </row>
    <row r="494" spans="3:3" x14ac:dyDescent="0.25">
      <c r="C494" s="5"/>
    </row>
    <row r="495" spans="3:3" x14ac:dyDescent="0.25">
      <c r="C495" s="5"/>
    </row>
    <row r="496" spans="3:3" x14ac:dyDescent="0.25">
      <c r="C496" s="5"/>
    </row>
    <row r="497" spans="3:3" x14ac:dyDescent="0.25">
      <c r="C497" s="5"/>
    </row>
    <row r="498" spans="3:3" x14ac:dyDescent="0.25">
      <c r="C498" s="5"/>
    </row>
    <row r="499" spans="3:3" x14ac:dyDescent="0.25">
      <c r="C499" s="5"/>
    </row>
    <row r="500" spans="3:3" x14ac:dyDescent="0.25">
      <c r="C500" s="5"/>
    </row>
    <row r="501" spans="3:3" x14ac:dyDescent="0.25">
      <c r="C501" s="5"/>
    </row>
    <row r="502" spans="3:3" x14ac:dyDescent="0.25">
      <c r="C502" s="5"/>
    </row>
    <row r="503" spans="3:3" x14ac:dyDescent="0.25">
      <c r="C503" s="5"/>
    </row>
    <row r="504" spans="3:3" x14ac:dyDescent="0.25">
      <c r="C504" s="5"/>
    </row>
    <row r="505" spans="3:3" x14ac:dyDescent="0.25">
      <c r="C505" s="5"/>
    </row>
    <row r="506" spans="3:3" x14ac:dyDescent="0.25">
      <c r="C506" s="5"/>
    </row>
    <row r="507" spans="3:3" x14ac:dyDescent="0.25">
      <c r="C507" s="5"/>
    </row>
    <row r="508" spans="3:3" x14ac:dyDescent="0.25">
      <c r="C508" s="5"/>
    </row>
    <row r="509" spans="3:3" x14ac:dyDescent="0.25">
      <c r="C509" s="5"/>
    </row>
    <row r="510" spans="3:3" x14ac:dyDescent="0.25">
      <c r="C510" s="5"/>
    </row>
    <row r="511" spans="3:3" x14ac:dyDescent="0.25">
      <c r="C511" s="5"/>
    </row>
    <row r="512" spans="3:3" x14ac:dyDescent="0.25">
      <c r="C512" s="5"/>
    </row>
    <row r="513" spans="3:3" x14ac:dyDescent="0.25">
      <c r="C513" s="5"/>
    </row>
    <row r="514" spans="3:3" x14ac:dyDescent="0.25">
      <c r="C514" s="5"/>
    </row>
    <row r="515" spans="3:3" x14ac:dyDescent="0.25">
      <c r="C515" s="5"/>
    </row>
    <row r="516" spans="3:3" x14ac:dyDescent="0.25">
      <c r="C516" s="5"/>
    </row>
    <row r="517" spans="3:3" x14ac:dyDescent="0.25">
      <c r="C517" s="5"/>
    </row>
    <row r="518" spans="3:3" x14ac:dyDescent="0.25">
      <c r="C518" s="5"/>
    </row>
    <row r="519" spans="3:3" x14ac:dyDescent="0.25">
      <c r="C519" s="5"/>
    </row>
    <row r="520" spans="3:3" x14ac:dyDescent="0.25">
      <c r="C520" s="5"/>
    </row>
    <row r="521" spans="3:3" x14ac:dyDescent="0.25">
      <c r="C521" s="5"/>
    </row>
    <row r="522" spans="3:3" x14ac:dyDescent="0.25">
      <c r="C522" s="5"/>
    </row>
    <row r="523" spans="3:3" x14ac:dyDescent="0.25">
      <c r="C523" s="5"/>
    </row>
    <row r="524" spans="3:3" x14ac:dyDescent="0.25">
      <c r="C524" s="5"/>
    </row>
    <row r="525" spans="3:3" x14ac:dyDescent="0.25">
      <c r="C525" s="5"/>
    </row>
    <row r="526" spans="3:3" x14ac:dyDescent="0.25">
      <c r="C526" s="5"/>
    </row>
    <row r="527" spans="3:3" x14ac:dyDescent="0.25">
      <c r="C527" s="5"/>
    </row>
    <row r="528" spans="3:3" x14ac:dyDescent="0.25">
      <c r="C528" s="5"/>
    </row>
    <row r="529" spans="3:3" x14ac:dyDescent="0.25">
      <c r="C529" s="5"/>
    </row>
    <row r="530" spans="3:3" x14ac:dyDescent="0.25">
      <c r="C530" s="5"/>
    </row>
    <row r="531" spans="3:3" x14ac:dyDescent="0.25">
      <c r="C531" s="5"/>
    </row>
    <row r="532" spans="3:3" x14ac:dyDescent="0.25">
      <c r="C532" s="5"/>
    </row>
    <row r="533" spans="3:3" x14ac:dyDescent="0.25">
      <c r="C533" s="5"/>
    </row>
    <row r="534" spans="3:3" x14ac:dyDescent="0.25">
      <c r="C534" s="5"/>
    </row>
    <row r="535" spans="3:3" x14ac:dyDescent="0.25">
      <c r="C535" s="5"/>
    </row>
    <row r="536" spans="3:3" x14ac:dyDescent="0.25">
      <c r="C536" s="5"/>
    </row>
    <row r="537" spans="3:3" x14ac:dyDescent="0.25">
      <c r="C537" s="5"/>
    </row>
    <row r="538" spans="3:3" x14ac:dyDescent="0.25">
      <c r="C538" s="5"/>
    </row>
    <row r="539" spans="3:3" x14ac:dyDescent="0.25">
      <c r="C539" s="5"/>
    </row>
    <row r="540" spans="3:3" x14ac:dyDescent="0.25">
      <c r="C540" s="5"/>
    </row>
    <row r="541" spans="3:3" x14ac:dyDescent="0.25">
      <c r="C541" s="5"/>
    </row>
    <row r="542" spans="3:3" x14ac:dyDescent="0.25">
      <c r="C542" s="5"/>
    </row>
    <row r="543" spans="3:3" x14ac:dyDescent="0.25">
      <c r="C543" s="5"/>
    </row>
    <row r="544" spans="3:3" x14ac:dyDescent="0.25">
      <c r="C544" s="5"/>
    </row>
    <row r="545" spans="3:3" x14ac:dyDescent="0.25">
      <c r="C545" s="5"/>
    </row>
    <row r="546" spans="3:3" x14ac:dyDescent="0.25">
      <c r="C546" s="5"/>
    </row>
    <row r="547" spans="3:3" x14ac:dyDescent="0.25">
      <c r="C547" s="5"/>
    </row>
    <row r="548" spans="3:3" x14ac:dyDescent="0.25">
      <c r="C548" s="5"/>
    </row>
    <row r="549" spans="3:3" x14ac:dyDescent="0.25">
      <c r="C549" s="5"/>
    </row>
    <row r="550" spans="3:3" x14ac:dyDescent="0.25">
      <c r="C550" s="5"/>
    </row>
    <row r="551" spans="3:3" x14ac:dyDescent="0.25">
      <c r="C551" s="5"/>
    </row>
    <row r="552" spans="3:3" x14ac:dyDescent="0.25">
      <c r="C552" s="5"/>
    </row>
    <row r="553" spans="3:3" x14ac:dyDescent="0.25">
      <c r="C553" s="5"/>
    </row>
    <row r="554" spans="3:3" x14ac:dyDescent="0.25">
      <c r="C554" s="5"/>
    </row>
    <row r="555" spans="3:3" x14ac:dyDescent="0.25">
      <c r="C555" s="5"/>
    </row>
    <row r="556" spans="3:3" x14ac:dyDescent="0.25">
      <c r="C556" s="5"/>
    </row>
    <row r="557" spans="3:3" x14ac:dyDescent="0.25">
      <c r="C557" s="5"/>
    </row>
    <row r="558" spans="3:3" x14ac:dyDescent="0.25">
      <c r="C558" s="5"/>
    </row>
    <row r="559" spans="3:3" x14ac:dyDescent="0.25">
      <c r="C559" s="5"/>
    </row>
    <row r="560" spans="3:3" x14ac:dyDescent="0.25">
      <c r="C560" s="5"/>
    </row>
    <row r="561" spans="3:3" x14ac:dyDescent="0.25">
      <c r="C561" s="5"/>
    </row>
    <row r="562" spans="3:3" x14ac:dyDescent="0.25">
      <c r="C562" s="5"/>
    </row>
    <row r="563" spans="3:3" x14ac:dyDescent="0.25">
      <c r="C563" s="5"/>
    </row>
    <row r="564" spans="3:3" x14ac:dyDescent="0.25">
      <c r="C564" s="5"/>
    </row>
    <row r="565" spans="3:3" x14ac:dyDescent="0.25">
      <c r="C565" s="5"/>
    </row>
    <row r="566" spans="3:3" x14ac:dyDescent="0.25">
      <c r="C566" s="5"/>
    </row>
    <row r="567" spans="3:3" x14ac:dyDescent="0.25">
      <c r="C567" s="5"/>
    </row>
    <row r="568" spans="3:3" x14ac:dyDescent="0.25">
      <c r="C568" s="5"/>
    </row>
    <row r="569" spans="3:3" x14ac:dyDescent="0.25">
      <c r="C569" s="5"/>
    </row>
    <row r="570" spans="3:3" x14ac:dyDescent="0.25">
      <c r="C570" s="5"/>
    </row>
    <row r="571" spans="3:3" x14ac:dyDescent="0.25">
      <c r="C571" s="5"/>
    </row>
    <row r="572" spans="3:3" x14ac:dyDescent="0.25">
      <c r="C572" s="5"/>
    </row>
    <row r="573" spans="3:3" x14ac:dyDescent="0.25">
      <c r="C573" s="5"/>
    </row>
    <row r="574" spans="3:3" x14ac:dyDescent="0.25">
      <c r="C574" s="5"/>
    </row>
    <row r="575" spans="3:3" x14ac:dyDescent="0.25">
      <c r="C575" s="5"/>
    </row>
    <row r="576" spans="3:3" x14ac:dyDescent="0.25">
      <c r="C576" s="5"/>
    </row>
    <row r="577" spans="3:3" x14ac:dyDescent="0.25">
      <c r="C577" s="5"/>
    </row>
    <row r="578" spans="3:3" x14ac:dyDescent="0.25">
      <c r="C578" s="5"/>
    </row>
    <row r="579" spans="3:3" x14ac:dyDescent="0.25">
      <c r="C579" s="5"/>
    </row>
    <row r="580" spans="3:3" x14ac:dyDescent="0.25">
      <c r="C580" s="5"/>
    </row>
    <row r="581" spans="3:3" x14ac:dyDescent="0.25">
      <c r="C581" s="5"/>
    </row>
    <row r="582" spans="3:3" x14ac:dyDescent="0.25">
      <c r="C582" s="5"/>
    </row>
    <row r="583" spans="3:3" x14ac:dyDescent="0.25">
      <c r="C583" s="5"/>
    </row>
    <row r="584" spans="3:3" x14ac:dyDescent="0.25">
      <c r="C584" s="5"/>
    </row>
    <row r="585" spans="3:3" x14ac:dyDescent="0.25">
      <c r="C585" s="5"/>
    </row>
    <row r="586" spans="3:3" x14ac:dyDescent="0.25">
      <c r="C586" s="5"/>
    </row>
    <row r="587" spans="3:3" x14ac:dyDescent="0.25">
      <c r="C587" s="5"/>
    </row>
    <row r="588" spans="3:3" x14ac:dyDescent="0.25">
      <c r="C588" s="5"/>
    </row>
    <row r="589" spans="3:3" x14ac:dyDescent="0.25">
      <c r="C589" s="5"/>
    </row>
    <row r="590" spans="3:3" x14ac:dyDescent="0.25">
      <c r="C590" s="5"/>
    </row>
    <row r="591" spans="3:3" x14ac:dyDescent="0.25">
      <c r="C591" s="5"/>
    </row>
    <row r="592" spans="3:3" x14ac:dyDescent="0.25">
      <c r="C592" s="5"/>
    </row>
    <row r="593" spans="3:3" x14ac:dyDescent="0.25">
      <c r="C593" s="5"/>
    </row>
    <row r="594" spans="3:3" x14ac:dyDescent="0.25">
      <c r="C594" s="5"/>
    </row>
    <row r="595" spans="3:3" x14ac:dyDescent="0.25">
      <c r="C595" s="5"/>
    </row>
    <row r="596" spans="3:3" x14ac:dyDescent="0.25">
      <c r="C596" s="5"/>
    </row>
    <row r="597" spans="3:3" x14ac:dyDescent="0.25">
      <c r="C597" s="5"/>
    </row>
    <row r="598" spans="3:3" x14ac:dyDescent="0.25">
      <c r="C598" s="5"/>
    </row>
    <row r="599" spans="3:3" x14ac:dyDescent="0.25">
      <c r="C599" s="5"/>
    </row>
    <row r="600" spans="3:3" x14ac:dyDescent="0.25">
      <c r="C600" s="5"/>
    </row>
    <row r="601" spans="3:3" x14ac:dyDescent="0.25">
      <c r="C601" s="5"/>
    </row>
    <row r="602" spans="3:3" x14ac:dyDescent="0.25">
      <c r="C602" s="5"/>
    </row>
    <row r="603" spans="3:3" x14ac:dyDescent="0.25">
      <c r="C603" s="5"/>
    </row>
    <row r="604" spans="3:3" x14ac:dyDescent="0.25">
      <c r="C604" s="5"/>
    </row>
    <row r="605" spans="3:3" x14ac:dyDescent="0.25">
      <c r="C605" s="5"/>
    </row>
    <row r="606" spans="3:3" x14ac:dyDescent="0.25">
      <c r="C606" s="5"/>
    </row>
    <row r="607" spans="3:3" x14ac:dyDescent="0.25">
      <c r="C607" s="5"/>
    </row>
    <row r="608" spans="3:3" x14ac:dyDescent="0.25">
      <c r="C608" s="5"/>
    </row>
    <row r="609" spans="3:3" x14ac:dyDescent="0.25">
      <c r="C609" s="5"/>
    </row>
    <row r="610" spans="3:3" x14ac:dyDescent="0.25">
      <c r="C610" s="5"/>
    </row>
    <row r="611" spans="3:3" x14ac:dyDescent="0.25">
      <c r="C611" s="5"/>
    </row>
    <row r="612" spans="3:3" x14ac:dyDescent="0.25">
      <c r="C612" s="5"/>
    </row>
    <row r="613" spans="3:3" x14ac:dyDescent="0.25">
      <c r="C613" s="5"/>
    </row>
    <row r="614" spans="3:3" x14ac:dyDescent="0.25">
      <c r="C614" s="5"/>
    </row>
    <row r="615" spans="3:3" x14ac:dyDescent="0.25">
      <c r="C615" s="5"/>
    </row>
    <row r="616" spans="3:3" x14ac:dyDescent="0.25">
      <c r="C616" s="5"/>
    </row>
    <row r="617" spans="3:3" x14ac:dyDescent="0.25">
      <c r="C617" s="5"/>
    </row>
    <row r="618" spans="3:3" x14ac:dyDescent="0.25">
      <c r="C618" s="5"/>
    </row>
    <row r="619" spans="3:3" x14ac:dyDescent="0.25">
      <c r="C619" s="5"/>
    </row>
    <row r="620" spans="3:3" x14ac:dyDescent="0.25">
      <c r="C620" s="5"/>
    </row>
    <row r="621" spans="3:3" x14ac:dyDescent="0.25">
      <c r="C621" s="5"/>
    </row>
    <row r="622" spans="3:3" x14ac:dyDescent="0.25">
      <c r="C622" s="5"/>
    </row>
    <row r="623" spans="3:3" x14ac:dyDescent="0.25">
      <c r="C623" s="5"/>
    </row>
    <row r="624" spans="3:3" x14ac:dyDescent="0.25">
      <c r="C624" s="5"/>
    </row>
    <row r="625" spans="3:3" x14ac:dyDescent="0.25">
      <c r="C625" s="5"/>
    </row>
    <row r="626" spans="3:3" x14ac:dyDescent="0.25">
      <c r="C626" s="5"/>
    </row>
    <row r="627" spans="3:3" x14ac:dyDescent="0.25">
      <c r="C627" s="5"/>
    </row>
    <row r="628" spans="3:3" x14ac:dyDescent="0.25">
      <c r="C628" s="5"/>
    </row>
    <row r="629" spans="3:3" x14ac:dyDescent="0.25">
      <c r="C629" s="5"/>
    </row>
    <row r="630" spans="3:3" x14ac:dyDescent="0.25">
      <c r="C630" s="5"/>
    </row>
    <row r="631" spans="3:3" x14ac:dyDescent="0.25">
      <c r="C631" s="5"/>
    </row>
    <row r="632" spans="3:3" x14ac:dyDescent="0.25">
      <c r="C632" s="5"/>
    </row>
    <row r="633" spans="3:3" x14ac:dyDescent="0.25">
      <c r="C633" s="5"/>
    </row>
    <row r="634" spans="3:3" x14ac:dyDescent="0.25">
      <c r="C634" s="5"/>
    </row>
    <row r="635" spans="3:3" x14ac:dyDescent="0.25">
      <c r="C635" s="5"/>
    </row>
    <row r="636" spans="3:3" x14ac:dyDescent="0.25">
      <c r="C636" s="5"/>
    </row>
    <row r="637" spans="3:3" x14ac:dyDescent="0.25">
      <c r="C637" s="5"/>
    </row>
    <row r="638" spans="3:3" x14ac:dyDescent="0.25">
      <c r="C638" s="5"/>
    </row>
    <row r="639" spans="3:3" x14ac:dyDescent="0.25">
      <c r="C639" s="5"/>
    </row>
    <row r="640" spans="3:3" x14ac:dyDescent="0.25">
      <c r="C640" s="5"/>
    </row>
    <row r="641" spans="3:3" x14ac:dyDescent="0.25">
      <c r="C641" s="5"/>
    </row>
    <row r="642" spans="3:3" x14ac:dyDescent="0.25">
      <c r="C642" s="5"/>
    </row>
    <row r="643" spans="3:3" x14ac:dyDescent="0.25">
      <c r="C643" s="5"/>
    </row>
    <row r="644" spans="3:3" x14ac:dyDescent="0.25">
      <c r="C644" s="5"/>
    </row>
    <row r="645" spans="3:3" x14ac:dyDescent="0.25">
      <c r="C645" s="5"/>
    </row>
    <row r="646" spans="3:3" x14ac:dyDescent="0.25">
      <c r="C646" s="5"/>
    </row>
    <row r="647" spans="3:3" x14ac:dyDescent="0.25">
      <c r="C647" s="5"/>
    </row>
    <row r="648" spans="3:3" x14ac:dyDescent="0.25">
      <c r="C648" s="5"/>
    </row>
    <row r="649" spans="3:3" x14ac:dyDescent="0.25">
      <c r="C649" s="5"/>
    </row>
    <row r="650" spans="3:3" x14ac:dyDescent="0.25">
      <c r="C650" s="5"/>
    </row>
    <row r="651" spans="3:3" x14ac:dyDescent="0.25">
      <c r="C651" s="5"/>
    </row>
    <row r="652" spans="3:3" x14ac:dyDescent="0.25">
      <c r="C652" s="5"/>
    </row>
    <row r="653" spans="3:3" x14ac:dyDescent="0.25">
      <c r="C653" s="5"/>
    </row>
    <row r="654" spans="3:3" x14ac:dyDescent="0.25">
      <c r="C654" s="5"/>
    </row>
    <row r="655" spans="3:3" x14ac:dyDescent="0.25">
      <c r="C655" s="5"/>
    </row>
    <row r="656" spans="3:3" x14ac:dyDescent="0.25">
      <c r="C656" s="5"/>
    </row>
    <row r="657" spans="3:3" x14ac:dyDescent="0.25">
      <c r="C657" s="5"/>
    </row>
    <row r="658" spans="3:3" x14ac:dyDescent="0.25">
      <c r="C658" s="5"/>
    </row>
    <row r="659" spans="3:3" x14ac:dyDescent="0.25">
      <c r="C659" s="5"/>
    </row>
    <row r="660" spans="3:3" x14ac:dyDescent="0.25">
      <c r="C660" s="5"/>
    </row>
    <row r="661" spans="3:3" x14ac:dyDescent="0.25">
      <c r="C661" s="5"/>
    </row>
    <row r="662" spans="3:3" x14ac:dyDescent="0.25">
      <c r="C662" s="5"/>
    </row>
    <row r="663" spans="3:3" x14ac:dyDescent="0.25">
      <c r="C663" s="5"/>
    </row>
    <row r="664" spans="3:3" x14ac:dyDescent="0.25">
      <c r="C664" s="5"/>
    </row>
    <row r="665" spans="3:3" x14ac:dyDescent="0.25">
      <c r="C665" s="5"/>
    </row>
    <row r="666" spans="3:3" x14ac:dyDescent="0.25">
      <c r="C666" s="5"/>
    </row>
    <row r="667" spans="3:3" x14ac:dyDescent="0.25">
      <c r="C667" s="5"/>
    </row>
    <row r="668" spans="3:3" x14ac:dyDescent="0.25">
      <c r="C668" s="5"/>
    </row>
    <row r="669" spans="3:3" x14ac:dyDescent="0.25">
      <c r="C669" s="5"/>
    </row>
    <row r="670" spans="3:3" x14ac:dyDescent="0.25">
      <c r="C670" s="5"/>
    </row>
    <row r="671" spans="3:3" x14ac:dyDescent="0.25">
      <c r="C671" s="5"/>
    </row>
    <row r="672" spans="3:3" x14ac:dyDescent="0.25">
      <c r="C672" s="5"/>
    </row>
    <row r="673" spans="3:3" x14ac:dyDescent="0.25">
      <c r="C673" s="5"/>
    </row>
    <row r="674" spans="3:3" x14ac:dyDescent="0.25">
      <c r="C674" s="5"/>
    </row>
    <row r="675" spans="3:3" x14ac:dyDescent="0.25">
      <c r="C675" s="5"/>
    </row>
    <row r="676" spans="3:3" x14ac:dyDescent="0.25">
      <c r="C676" s="5"/>
    </row>
    <row r="677" spans="3:3" x14ac:dyDescent="0.25">
      <c r="C677" s="5"/>
    </row>
    <row r="678" spans="3:3" x14ac:dyDescent="0.25">
      <c r="C678" s="5"/>
    </row>
    <row r="679" spans="3:3" x14ac:dyDescent="0.25">
      <c r="C679" s="5"/>
    </row>
    <row r="680" spans="3:3" x14ac:dyDescent="0.25">
      <c r="C680" s="5"/>
    </row>
    <row r="681" spans="3:3" x14ac:dyDescent="0.25">
      <c r="C681" s="5"/>
    </row>
    <row r="682" spans="3:3" x14ac:dyDescent="0.25">
      <c r="C682" s="5"/>
    </row>
    <row r="683" spans="3:3" x14ac:dyDescent="0.25">
      <c r="C683" s="5"/>
    </row>
    <row r="684" spans="3:3" x14ac:dyDescent="0.25">
      <c r="C684" s="5"/>
    </row>
    <row r="685" spans="3:3" x14ac:dyDescent="0.25">
      <c r="C685" s="5"/>
    </row>
    <row r="686" spans="3:3" x14ac:dyDescent="0.25">
      <c r="C686" s="5"/>
    </row>
    <row r="687" spans="3:3" x14ac:dyDescent="0.25">
      <c r="C687" s="5"/>
    </row>
    <row r="688" spans="3:3" x14ac:dyDescent="0.25">
      <c r="C688" s="5"/>
    </row>
    <row r="689" spans="3:3" x14ac:dyDescent="0.25">
      <c r="C689" s="5"/>
    </row>
    <row r="690" spans="3:3" x14ac:dyDescent="0.25">
      <c r="C690" s="5"/>
    </row>
    <row r="691" spans="3:3" x14ac:dyDescent="0.25">
      <c r="C691" s="5"/>
    </row>
    <row r="692" spans="3:3" x14ac:dyDescent="0.25">
      <c r="C692" s="5"/>
    </row>
    <row r="693" spans="3:3" x14ac:dyDescent="0.25">
      <c r="C693" s="5"/>
    </row>
    <row r="694" spans="3:3" x14ac:dyDescent="0.25">
      <c r="C694" s="5"/>
    </row>
    <row r="695" spans="3:3" x14ac:dyDescent="0.25">
      <c r="C695" s="5"/>
    </row>
    <row r="696" spans="3:3" x14ac:dyDescent="0.25">
      <c r="C696" s="5"/>
    </row>
    <row r="697" spans="3:3" x14ac:dyDescent="0.25">
      <c r="C697" s="5"/>
    </row>
    <row r="698" spans="3:3" x14ac:dyDescent="0.25">
      <c r="C698" s="5"/>
    </row>
    <row r="699" spans="3:3" x14ac:dyDescent="0.25">
      <c r="C699" s="5"/>
    </row>
    <row r="700" spans="3:3" x14ac:dyDescent="0.25">
      <c r="C700" s="5"/>
    </row>
    <row r="701" spans="3:3" x14ac:dyDescent="0.25">
      <c r="C701" s="5"/>
    </row>
    <row r="702" spans="3:3" x14ac:dyDescent="0.25">
      <c r="C702" s="5"/>
    </row>
    <row r="703" spans="3:3" x14ac:dyDescent="0.25">
      <c r="C703" s="5"/>
    </row>
    <row r="704" spans="3:3" x14ac:dyDescent="0.25">
      <c r="C704" s="5"/>
    </row>
    <row r="705" spans="3:3" x14ac:dyDescent="0.25">
      <c r="C705" s="5"/>
    </row>
    <row r="706" spans="3:3" x14ac:dyDescent="0.25">
      <c r="C706" s="5"/>
    </row>
    <row r="707" spans="3:3" x14ac:dyDescent="0.25">
      <c r="C707" s="5"/>
    </row>
    <row r="708" spans="3:3" x14ac:dyDescent="0.25">
      <c r="C708" s="5"/>
    </row>
    <row r="709" spans="3:3" x14ac:dyDescent="0.25">
      <c r="C709" s="5"/>
    </row>
    <row r="710" spans="3:3" x14ac:dyDescent="0.25">
      <c r="C710" s="5"/>
    </row>
    <row r="711" spans="3:3" x14ac:dyDescent="0.25">
      <c r="C711" s="5"/>
    </row>
    <row r="712" spans="3:3" x14ac:dyDescent="0.25">
      <c r="C712" s="5"/>
    </row>
    <row r="713" spans="3:3" x14ac:dyDescent="0.25">
      <c r="C713" s="5"/>
    </row>
    <row r="714" spans="3:3" x14ac:dyDescent="0.25">
      <c r="C714" s="5"/>
    </row>
    <row r="715" spans="3:3" x14ac:dyDescent="0.25">
      <c r="C715" s="5"/>
    </row>
    <row r="716" spans="3:3" x14ac:dyDescent="0.25">
      <c r="C716" s="5"/>
    </row>
    <row r="717" spans="3:3" x14ac:dyDescent="0.25">
      <c r="C717" s="5"/>
    </row>
    <row r="718" spans="3:3" x14ac:dyDescent="0.25">
      <c r="C718" s="5"/>
    </row>
    <row r="719" spans="3:3" x14ac:dyDescent="0.25">
      <c r="C719" s="5"/>
    </row>
    <row r="720" spans="3:3" x14ac:dyDescent="0.25">
      <c r="C720" s="5"/>
    </row>
    <row r="721" spans="3:3" x14ac:dyDescent="0.25">
      <c r="C721" s="5"/>
    </row>
    <row r="722" spans="3:3" x14ac:dyDescent="0.25">
      <c r="C722" s="5"/>
    </row>
    <row r="723" spans="3:3" x14ac:dyDescent="0.25">
      <c r="C723" s="5"/>
    </row>
    <row r="724" spans="3:3" x14ac:dyDescent="0.25">
      <c r="C724" s="5"/>
    </row>
    <row r="725" spans="3:3" x14ac:dyDescent="0.25">
      <c r="C725" s="5"/>
    </row>
    <row r="726" spans="3:3" x14ac:dyDescent="0.25">
      <c r="C726" s="5"/>
    </row>
    <row r="727" spans="3:3" x14ac:dyDescent="0.25">
      <c r="C727" s="5"/>
    </row>
    <row r="728" spans="3:3" x14ac:dyDescent="0.25">
      <c r="C728" s="5"/>
    </row>
    <row r="729" spans="3:3" x14ac:dyDescent="0.25">
      <c r="C729" s="5"/>
    </row>
    <row r="730" spans="3:3" x14ac:dyDescent="0.25">
      <c r="C730" s="5"/>
    </row>
    <row r="731" spans="3:3" x14ac:dyDescent="0.25">
      <c r="C731" s="5"/>
    </row>
    <row r="732" spans="3:3" x14ac:dyDescent="0.25">
      <c r="C732" s="5"/>
    </row>
    <row r="733" spans="3:3" x14ac:dyDescent="0.25">
      <c r="C733" s="5"/>
    </row>
    <row r="734" spans="3:3" x14ac:dyDescent="0.25">
      <c r="C734" s="5"/>
    </row>
    <row r="735" spans="3:3" x14ac:dyDescent="0.25">
      <c r="C735" s="5"/>
    </row>
    <row r="736" spans="3:3" x14ac:dyDescent="0.25">
      <c r="C736" s="5"/>
    </row>
    <row r="737" spans="3:3" x14ac:dyDescent="0.25">
      <c r="C737" s="5"/>
    </row>
    <row r="738" spans="3:3" x14ac:dyDescent="0.25">
      <c r="C738" s="5"/>
    </row>
    <row r="739" spans="3:3" x14ac:dyDescent="0.25">
      <c r="C739" s="5"/>
    </row>
    <row r="740" spans="3:3" x14ac:dyDescent="0.25">
      <c r="C740" s="5"/>
    </row>
    <row r="741" spans="3:3" x14ac:dyDescent="0.25">
      <c r="C741" s="5"/>
    </row>
    <row r="742" spans="3:3" x14ac:dyDescent="0.25">
      <c r="C742" s="5"/>
    </row>
    <row r="743" spans="3:3" x14ac:dyDescent="0.25">
      <c r="C743" s="5"/>
    </row>
    <row r="744" spans="3:3" x14ac:dyDescent="0.25">
      <c r="C744" s="5"/>
    </row>
    <row r="745" spans="3:3" x14ac:dyDescent="0.25">
      <c r="C745" s="5"/>
    </row>
    <row r="746" spans="3:3" x14ac:dyDescent="0.25">
      <c r="C746" s="5"/>
    </row>
    <row r="747" spans="3:3" x14ac:dyDescent="0.25">
      <c r="C747" s="5"/>
    </row>
    <row r="748" spans="3:3" x14ac:dyDescent="0.25">
      <c r="C748" s="5"/>
    </row>
    <row r="749" spans="3:3" x14ac:dyDescent="0.25">
      <c r="C749" s="5"/>
    </row>
    <row r="750" spans="3:3" x14ac:dyDescent="0.25">
      <c r="C750" s="5"/>
    </row>
    <row r="751" spans="3:3" x14ac:dyDescent="0.25">
      <c r="C751" s="5"/>
    </row>
    <row r="752" spans="3:3" x14ac:dyDescent="0.25">
      <c r="C752" s="5"/>
    </row>
    <row r="753" spans="3:3" x14ac:dyDescent="0.25">
      <c r="C753" s="5"/>
    </row>
    <row r="754" spans="3:3" x14ac:dyDescent="0.25">
      <c r="C754" s="5"/>
    </row>
    <row r="755" spans="3:3" x14ac:dyDescent="0.25">
      <c r="C755" s="5"/>
    </row>
    <row r="756" spans="3:3" x14ac:dyDescent="0.25">
      <c r="C756" s="5"/>
    </row>
    <row r="757" spans="3:3" x14ac:dyDescent="0.25">
      <c r="C757" s="5"/>
    </row>
    <row r="758" spans="3:3" x14ac:dyDescent="0.25">
      <c r="C758" s="5"/>
    </row>
    <row r="759" spans="3:3" x14ac:dyDescent="0.25">
      <c r="C759" s="5"/>
    </row>
    <row r="760" spans="3:3" x14ac:dyDescent="0.25">
      <c r="C760" s="5"/>
    </row>
    <row r="761" spans="3:3" x14ac:dyDescent="0.25">
      <c r="C761" s="5"/>
    </row>
    <row r="762" spans="3:3" x14ac:dyDescent="0.25">
      <c r="C762" s="5"/>
    </row>
    <row r="763" spans="3:3" x14ac:dyDescent="0.25">
      <c r="C763" s="5"/>
    </row>
    <row r="764" spans="3:3" x14ac:dyDescent="0.25">
      <c r="C764" s="5"/>
    </row>
    <row r="765" spans="3:3" x14ac:dyDescent="0.25">
      <c r="C765" s="5"/>
    </row>
    <row r="766" spans="3:3" x14ac:dyDescent="0.25">
      <c r="C766" s="5"/>
    </row>
    <row r="767" spans="3:3" x14ac:dyDescent="0.25">
      <c r="C767" s="5"/>
    </row>
    <row r="768" spans="3:3" x14ac:dyDescent="0.25">
      <c r="C768" s="5"/>
    </row>
    <row r="769" spans="3:3" x14ac:dyDescent="0.25">
      <c r="C769" s="5"/>
    </row>
    <row r="770" spans="3:3" x14ac:dyDescent="0.25">
      <c r="C770" s="5"/>
    </row>
    <row r="771" spans="3:3" x14ac:dyDescent="0.25">
      <c r="C771" s="5"/>
    </row>
    <row r="772" spans="3:3" x14ac:dyDescent="0.25">
      <c r="C772" s="5"/>
    </row>
    <row r="773" spans="3:3" x14ac:dyDescent="0.25">
      <c r="C773" s="5"/>
    </row>
    <row r="774" spans="3:3" x14ac:dyDescent="0.25">
      <c r="C774" s="5"/>
    </row>
    <row r="775" spans="3:3" x14ac:dyDescent="0.25">
      <c r="C775" s="5"/>
    </row>
    <row r="776" spans="3:3" x14ac:dyDescent="0.25">
      <c r="C776" s="5"/>
    </row>
    <row r="777" spans="3:3" x14ac:dyDescent="0.25">
      <c r="C777" s="5"/>
    </row>
    <row r="778" spans="3:3" x14ac:dyDescent="0.25">
      <c r="C778" s="5"/>
    </row>
    <row r="779" spans="3:3" x14ac:dyDescent="0.25">
      <c r="C779" s="5"/>
    </row>
    <row r="780" spans="3:3" x14ac:dyDescent="0.25">
      <c r="C780" s="5"/>
    </row>
    <row r="781" spans="3:3" x14ac:dyDescent="0.25">
      <c r="C781" s="5"/>
    </row>
    <row r="782" spans="3:3" x14ac:dyDescent="0.25">
      <c r="C782" s="5"/>
    </row>
    <row r="783" spans="3:3" x14ac:dyDescent="0.25">
      <c r="C783" s="5"/>
    </row>
    <row r="784" spans="3:3" x14ac:dyDescent="0.25">
      <c r="C784" s="5"/>
    </row>
    <row r="785" spans="3:3" x14ac:dyDescent="0.25">
      <c r="C785" s="5"/>
    </row>
    <row r="786" spans="3:3" x14ac:dyDescent="0.25">
      <c r="C786" s="5"/>
    </row>
    <row r="787" spans="3:3" x14ac:dyDescent="0.25">
      <c r="C787" s="5"/>
    </row>
    <row r="788" spans="3:3" x14ac:dyDescent="0.25">
      <c r="C788" s="5"/>
    </row>
    <row r="789" spans="3:3" x14ac:dyDescent="0.25">
      <c r="C789" s="5"/>
    </row>
    <row r="790" spans="3:3" x14ac:dyDescent="0.25">
      <c r="C790" s="5"/>
    </row>
    <row r="791" spans="3:3" x14ac:dyDescent="0.25">
      <c r="C791" s="5"/>
    </row>
    <row r="792" spans="3:3" x14ac:dyDescent="0.25">
      <c r="C792" s="5"/>
    </row>
    <row r="793" spans="3:3" x14ac:dyDescent="0.25">
      <c r="C793" s="5"/>
    </row>
    <row r="794" spans="3:3" x14ac:dyDescent="0.25">
      <c r="C794" s="5"/>
    </row>
    <row r="795" spans="3:3" x14ac:dyDescent="0.25">
      <c r="C795" s="5"/>
    </row>
    <row r="796" spans="3:3" x14ac:dyDescent="0.25">
      <c r="C796" s="5"/>
    </row>
    <row r="797" spans="3:3" x14ac:dyDescent="0.25">
      <c r="C797" s="5"/>
    </row>
    <row r="798" spans="3:3" x14ac:dyDescent="0.25">
      <c r="C798" s="5"/>
    </row>
    <row r="799" spans="3:3" x14ac:dyDescent="0.25">
      <c r="C799" s="5"/>
    </row>
    <row r="800" spans="3:3" x14ac:dyDescent="0.25">
      <c r="C800" s="5"/>
    </row>
    <row r="801" spans="3:3" x14ac:dyDescent="0.25">
      <c r="C801" s="5"/>
    </row>
    <row r="802" spans="3:3" x14ac:dyDescent="0.25">
      <c r="C802" s="5"/>
    </row>
    <row r="803" spans="3:3" x14ac:dyDescent="0.25">
      <c r="C803" s="5"/>
    </row>
    <row r="804" spans="3:3" x14ac:dyDescent="0.25">
      <c r="C804" s="5"/>
    </row>
    <row r="805" spans="3:3" x14ac:dyDescent="0.25">
      <c r="C805" s="5"/>
    </row>
    <row r="806" spans="3:3" x14ac:dyDescent="0.25">
      <c r="C806" s="5"/>
    </row>
    <row r="807" spans="3:3" x14ac:dyDescent="0.25">
      <c r="C807" s="5"/>
    </row>
    <row r="808" spans="3:3" x14ac:dyDescent="0.25">
      <c r="C808" s="5"/>
    </row>
    <row r="809" spans="3:3" x14ac:dyDescent="0.25">
      <c r="C809" s="5"/>
    </row>
    <row r="810" spans="3:3" x14ac:dyDescent="0.25">
      <c r="C810" s="5"/>
    </row>
    <row r="811" spans="3:3" x14ac:dyDescent="0.25">
      <c r="C811" s="5"/>
    </row>
    <row r="812" spans="3:3" x14ac:dyDescent="0.25">
      <c r="C812" s="5"/>
    </row>
    <row r="813" spans="3:3" x14ac:dyDescent="0.25">
      <c r="C813" s="5"/>
    </row>
    <row r="814" spans="3:3" x14ac:dyDescent="0.25">
      <c r="C814" s="5"/>
    </row>
    <row r="815" spans="3:3" x14ac:dyDescent="0.25">
      <c r="C815" s="5"/>
    </row>
    <row r="816" spans="3:3" x14ac:dyDescent="0.25">
      <c r="C816" s="5"/>
    </row>
    <row r="817" spans="3:3" x14ac:dyDescent="0.25">
      <c r="C817" s="5"/>
    </row>
    <row r="818" spans="3:3" x14ac:dyDescent="0.25">
      <c r="C818" s="5"/>
    </row>
    <row r="819" spans="3:3" x14ac:dyDescent="0.25">
      <c r="C819" s="5"/>
    </row>
    <row r="820" spans="3:3" x14ac:dyDescent="0.25">
      <c r="C820" s="5"/>
    </row>
    <row r="821" spans="3:3" x14ac:dyDescent="0.25">
      <c r="C821" s="5"/>
    </row>
    <row r="822" spans="3:3" x14ac:dyDescent="0.25">
      <c r="C822" s="5"/>
    </row>
    <row r="823" spans="3:3" x14ac:dyDescent="0.25">
      <c r="C823" s="5"/>
    </row>
    <row r="824" spans="3:3" x14ac:dyDescent="0.25">
      <c r="C824" s="5"/>
    </row>
    <row r="825" spans="3:3" x14ac:dyDescent="0.25">
      <c r="C825" s="5"/>
    </row>
    <row r="826" spans="3:3" x14ac:dyDescent="0.25">
      <c r="C826" s="5"/>
    </row>
    <row r="827" spans="3:3" x14ac:dyDescent="0.25">
      <c r="C827" s="5"/>
    </row>
    <row r="828" spans="3:3" x14ac:dyDescent="0.25">
      <c r="C828" s="5"/>
    </row>
    <row r="829" spans="3:3" x14ac:dyDescent="0.25">
      <c r="C829" s="5"/>
    </row>
    <row r="830" spans="3:3" x14ac:dyDescent="0.25">
      <c r="C830" s="5"/>
    </row>
    <row r="831" spans="3:3" x14ac:dyDescent="0.25">
      <c r="C831" s="5"/>
    </row>
    <row r="832" spans="3:3" x14ac:dyDescent="0.25">
      <c r="C832" s="5"/>
    </row>
    <row r="833" spans="3:3" x14ac:dyDescent="0.25">
      <c r="C833" s="5"/>
    </row>
    <row r="834" spans="3:3" x14ac:dyDescent="0.25">
      <c r="C834" s="5"/>
    </row>
    <row r="835" spans="3:3" x14ac:dyDescent="0.25">
      <c r="C835" s="5"/>
    </row>
    <row r="836" spans="3:3" x14ac:dyDescent="0.25">
      <c r="C836" s="5"/>
    </row>
    <row r="837" spans="3:3" x14ac:dyDescent="0.25">
      <c r="C837" s="5"/>
    </row>
    <row r="838" spans="3:3" x14ac:dyDescent="0.25">
      <c r="C838" s="5"/>
    </row>
    <row r="839" spans="3:3" x14ac:dyDescent="0.25">
      <c r="C839" s="5"/>
    </row>
    <row r="840" spans="3:3" x14ac:dyDescent="0.25">
      <c r="C840" s="5"/>
    </row>
    <row r="841" spans="3:3" x14ac:dyDescent="0.25">
      <c r="C841" s="5"/>
    </row>
    <row r="842" spans="3:3" x14ac:dyDescent="0.25">
      <c r="C842" s="5"/>
    </row>
    <row r="843" spans="3:3" x14ac:dyDescent="0.25">
      <c r="C843" s="5"/>
    </row>
    <row r="844" spans="3:3" x14ac:dyDescent="0.25">
      <c r="C844" s="5"/>
    </row>
    <row r="845" spans="3:3" x14ac:dyDescent="0.25">
      <c r="C845" s="5"/>
    </row>
    <row r="846" spans="3:3" x14ac:dyDescent="0.25">
      <c r="C846" s="5"/>
    </row>
    <row r="847" spans="3:3" x14ac:dyDescent="0.25">
      <c r="C847" s="5"/>
    </row>
    <row r="848" spans="3:3" x14ac:dyDescent="0.25">
      <c r="C848" s="5"/>
    </row>
    <row r="849" spans="3:3" x14ac:dyDescent="0.25">
      <c r="C849" s="5"/>
    </row>
    <row r="850" spans="3:3" x14ac:dyDescent="0.25">
      <c r="C850" s="5"/>
    </row>
    <row r="851" spans="3:3" x14ac:dyDescent="0.25">
      <c r="C851" s="5"/>
    </row>
    <row r="852" spans="3:3" x14ac:dyDescent="0.25">
      <c r="C852" s="5"/>
    </row>
    <row r="853" spans="3:3" x14ac:dyDescent="0.25">
      <c r="C853" s="5"/>
    </row>
    <row r="854" spans="3:3" x14ac:dyDescent="0.25">
      <c r="C854" s="5"/>
    </row>
    <row r="855" spans="3:3" x14ac:dyDescent="0.25">
      <c r="C855" s="5"/>
    </row>
    <row r="856" spans="3:3" x14ac:dyDescent="0.25">
      <c r="C856" s="5"/>
    </row>
    <row r="857" spans="3:3" x14ac:dyDescent="0.25">
      <c r="C857" s="5"/>
    </row>
    <row r="858" spans="3:3" x14ac:dyDescent="0.25">
      <c r="C858" s="5"/>
    </row>
    <row r="859" spans="3:3" x14ac:dyDescent="0.25">
      <c r="C859" s="5"/>
    </row>
    <row r="860" spans="3:3" x14ac:dyDescent="0.25">
      <c r="C860" s="5"/>
    </row>
    <row r="861" spans="3:3" x14ac:dyDescent="0.25">
      <c r="C861" s="5"/>
    </row>
    <row r="862" spans="3:3" x14ac:dyDescent="0.25">
      <c r="C862" s="5"/>
    </row>
    <row r="863" spans="3:3" x14ac:dyDescent="0.25">
      <c r="C863" s="5"/>
    </row>
    <row r="864" spans="3:3" x14ac:dyDescent="0.25">
      <c r="C864" s="5"/>
    </row>
    <row r="865" spans="3:3" x14ac:dyDescent="0.25">
      <c r="C865" s="5"/>
    </row>
    <row r="866" spans="3:3" x14ac:dyDescent="0.25">
      <c r="C866" s="5"/>
    </row>
    <row r="867" spans="3:3" x14ac:dyDescent="0.25">
      <c r="C867" s="5"/>
    </row>
    <row r="868" spans="3:3" x14ac:dyDescent="0.25">
      <c r="C868" s="5"/>
    </row>
    <row r="869" spans="3:3" x14ac:dyDescent="0.25">
      <c r="C869" s="5"/>
    </row>
    <row r="870" spans="3:3" x14ac:dyDescent="0.25">
      <c r="C870" s="5"/>
    </row>
    <row r="871" spans="3:3" x14ac:dyDescent="0.25">
      <c r="C871" s="5"/>
    </row>
    <row r="872" spans="3:3" x14ac:dyDescent="0.25">
      <c r="C872" s="5"/>
    </row>
    <row r="873" spans="3:3" x14ac:dyDescent="0.25">
      <c r="C873" s="5"/>
    </row>
    <row r="874" spans="3:3" x14ac:dyDescent="0.25">
      <c r="C874" s="5"/>
    </row>
    <row r="875" spans="3:3" x14ac:dyDescent="0.25">
      <c r="C875" s="5"/>
    </row>
    <row r="876" spans="3:3" x14ac:dyDescent="0.25">
      <c r="C876" s="5"/>
    </row>
    <row r="877" spans="3:3" x14ac:dyDescent="0.25">
      <c r="C877" s="5"/>
    </row>
    <row r="878" spans="3:3" x14ac:dyDescent="0.25">
      <c r="C878" s="5"/>
    </row>
    <row r="879" spans="3:3" x14ac:dyDescent="0.25">
      <c r="C879" s="5"/>
    </row>
    <row r="880" spans="3:3" x14ac:dyDescent="0.25">
      <c r="C880" s="5"/>
    </row>
    <row r="881" spans="3:3" x14ac:dyDescent="0.25">
      <c r="C881" s="5"/>
    </row>
    <row r="882" spans="3:3" x14ac:dyDescent="0.25">
      <c r="C882" s="5"/>
    </row>
    <row r="883" spans="3:3" x14ac:dyDescent="0.25">
      <c r="C883" s="5"/>
    </row>
    <row r="884" spans="3:3" x14ac:dyDescent="0.25">
      <c r="C884" s="5"/>
    </row>
    <row r="885" spans="3:3" x14ac:dyDescent="0.25">
      <c r="C885" s="5"/>
    </row>
    <row r="886" spans="3:3" x14ac:dyDescent="0.25">
      <c r="C886" s="5"/>
    </row>
    <row r="887" spans="3:3" x14ac:dyDescent="0.25">
      <c r="C887" s="5"/>
    </row>
    <row r="888" spans="3:3" x14ac:dyDescent="0.25">
      <c r="C888" s="5"/>
    </row>
    <row r="889" spans="3:3" x14ac:dyDescent="0.25">
      <c r="C889" s="5"/>
    </row>
    <row r="890" spans="3:3" x14ac:dyDescent="0.25">
      <c r="C890" s="5"/>
    </row>
    <row r="891" spans="3:3" x14ac:dyDescent="0.25">
      <c r="C891" s="5"/>
    </row>
    <row r="892" spans="3:3" x14ac:dyDescent="0.25">
      <c r="C892" s="5"/>
    </row>
    <row r="893" spans="3:3" x14ac:dyDescent="0.25">
      <c r="C893" s="5"/>
    </row>
    <row r="894" spans="3:3" x14ac:dyDescent="0.25">
      <c r="C894" s="5"/>
    </row>
    <row r="895" spans="3:3" x14ac:dyDescent="0.25">
      <c r="C895" s="5"/>
    </row>
    <row r="896" spans="3:3" x14ac:dyDescent="0.25">
      <c r="C896" s="5"/>
    </row>
    <row r="897" spans="3:3" x14ac:dyDescent="0.25">
      <c r="C897" s="5"/>
    </row>
    <row r="898" spans="3:3" x14ac:dyDescent="0.25">
      <c r="C898" s="5"/>
    </row>
    <row r="899" spans="3:3" x14ac:dyDescent="0.25">
      <c r="C899" s="5"/>
    </row>
    <row r="900" spans="3:3" x14ac:dyDescent="0.25">
      <c r="C900" s="5"/>
    </row>
    <row r="901" spans="3:3" x14ac:dyDescent="0.25">
      <c r="C901" s="5"/>
    </row>
    <row r="902" spans="3:3" x14ac:dyDescent="0.25">
      <c r="C902" s="5"/>
    </row>
    <row r="903" spans="3:3" x14ac:dyDescent="0.25">
      <c r="C903" s="5"/>
    </row>
    <row r="904" spans="3:3" x14ac:dyDescent="0.25">
      <c r="C904" s="5"/>
    </row>
    <row r="905" spans="3:3" x14ac:dyDescent="0.25">
      <c r="C905" s="5"/>
    </row>
    <row r="906" spans="3:3" x14ac:dyDescent="0.25">
      <c r="C906" s="5"/>
    </row>
    <row r="907" spans="3:3" x14ac:dyDescent="0.25">
      <c r="C907" s="5"/>
    </row>
    <row r="908" spans="3:3" x14ac:dyDescent="0.25">
      <c r="C908" s="5"/>
    </row>
    <row r="909" spans="3:3" x14ac:dyDescent="0.25">
      <c r="C909" s="5"/>
    </row>
    <row r="910" spans="3:3" x14ac:dyDescent="0.25">
      <c r="C910" s="5"/>
    </row>
    <row r="911" spans="3:3" x14ac:dyDescent="0.25">
      <c r="C911" s="5"/>
    </row>
    <row r="912" spans="3:3" x14ac:dyDescent="0.25">
      <c r="C912" s="5"/>
    </row>
    <row r="913" spans="3:3" x14ac:dyDescent="0.25">
      <c r="C913" s="5"/>
    </row>
    <row r="914" spans="3:3" x14ac:dyDescent="0.25">
      <c r="C914" s="5"/>
    </row>
    <row r="915" spans="3:3" x14ac:dyDescent="0.25">
      <c r="C915" s="5"/>
    </row>
    <row r="916" spans="3:3" x14ac:dyDescent="0.25">
      <c r="C916" s="5"/>
    </row>
    <row r="917" spans="3:3" x14ac:dyDescent="0.25">
      <c r="C917" s="5"/>
    </row>
    <row r="918" spans="3:3" x14ac:dyDescent="0.25">
      <c r="C918" s="5"/>
    </row>
    <row r="919" spans="3:3" x14ac:dyDescent="0.25">
      <c r="C919" s="5"/>
    </row>
    <row r="920" spans="3:3" x14ac:dyDescent="0.25">
      <c r="C920" s="5"/>
    </row>
    <row r="921" spans="3:3" x14ac:dyDescent="0.25">
      <c r="C921" s="5"/>
    </row>
    <row r="922" spans="3:3" x14ac:dyDescent="0.25">
      <c r="C922" s="5"/>
    </row>
    <row r="923" spans="3:3" x14ac:dyDescent="0.25">
      <c r="C923" s="5"/>
    </row>
    <row r="924" spans="3:3" x14ac:dyDescent="0.25">
      <c r="C924" s="5"/>
    </row>
    <row r="925" spans="3:3" x14ac:dyDescent="0.25">
      <c r="C925" s="5"/>
    </row>
    <row r="926" spans="3:3" x14ac:dyDescent="0.25">
      <c r="C926" s="5"/>
    </row>
    <row r="927" spans="3:3" x14ac:dyDescent="0.25">
      <c r="C927" s="5"/>
    </row>
    <row r="928" spans="3:3" x14ac:dyDescent="0.25">
      <c r="C928" s="5"/>
    </row>
    <row r="929" spans="3:3" x14ac:dyDescent="0.25">
      <c r="C929" s="5"/>
    </row>
    <row r="930" spans="3:3" x14ac:dyDescent="0.25">
      <c r="C930" s="5"/>
    </row>
    <row r="931" spans="3:3" x14ac:dyDescent="0.25">
      <c r="C931" s="5"/>
    </row>
    <row r="932" spans="3:3" x14ac:dyDescent="0.25">
      <c r="C932" s="5"/>
    </row>
    <row r="933" spans="3:3" x14ac:dyDescent="0.25">
      <c r="C933" s="5"/>
    </row>
    <row r="934" spans="3:3" x14ac:dyDescent="0.25">
      <c r="C934" s="5"/>
    </row>
    <row r="935" spans="3:3" x14ac:dyDescent="0.25">
      <c r="C935" s="5"/>
    </row>
    <row r="936" spans="3:3" x14ac:dyDescent="0.25">
      <c r="C936" s="5"/>
    </row>
    <row r="937" spans="3:3" x14ac:dyDescent="0.25">
      <c r="C937" s="5"/>
    </row>
    <row r="938" spans="3:3" x14ac:dyDescent="0.25">
      <c r="C938" s="5"/>
    </row>
    <row r="939" spans="3:3" x14ac:dyDescent="0.25">
      <c r="C939" s="5"/>
    </row>
    <row r="940" spans="3:3" x14ac:dyDescent="0.25">
      <c r="C940" s="5"/>
    </row>
    <row r="941" spans="3:3" x14ac:dyDescent="0.25">
      <c r="C941" s="5"/>
    </row>
    <row r="942" spans="3:3" x14ac:dyDescent="0.25">
      <c r="C942" s="5"/>
    </row>
    <row r="943" spans="3:3" x14ac:dyDescent="0.25">
      <c r="C943" s="5"/>
    </row>
    <row r="944" spans="3:3" x14ac:dyDescent="0.25">
      <c r="C944" s="5"/>
    </row>
    <row r="945" spans="3:3" x14ac:dyDescent="0.25">
      <c r="C945" s="5"/>
    </row>
    <row r="946" spans="3:3" x14ac:dyDescent="0.25">
      <c r="C946" s="5"/>
    </row>
    <row r="947" spans="3:3" x14ac:dyDescent="0.25">
      <c r="C947" s="5"/>
    </row>
    <row r="948" spans="3:3" x14ac:dyDescent="0.25">
      <c r="C948" s="5"/>
    </row>
    <row r="949" spans="3:3" x14ac:dyDescent="0.25">
      <c r="C949" s="5"/>
    </row>
    <row r="950" spans="3:3" x14ac:dyDescent="0.25">
      <c r="C950" s="5"/>
    </row>
    <row r="951" spans="3:3" x14ac:dyDescent="0.25">
      <c r="C951" s="5"/>
    </row>
    <row r="952" spans="3:3" x14ac:dyDescent="0.25">
      <c r="C952" s="5"/>
    </row>
    <row r="953" spans="3:3" x14ac:dyDescent="0.25">
      <c r="C953" s="5"/>
    </row>
    <row r="954" spans="3:3" x14ac:dyDescent="0.25">
      <c r="C954" s="5"/>
    </row>
    <row r="955" spans="3:3" x14ac:dyDescent="0.25">
      <c r="C955" s="5"/>
    </row>
    <row r="956" spans="3:3" x14ac:dyDescent="0.25">
      <c r="C956" s="5"/>
    </row>
    <row r="957" spans="3:3" x14ac:dyDescent="0.25">
      <c r="C957" s="5"/>
    </row>
    <row r="958" spans="3:3" x14ac:dyDescent="0.25">
      <c r="C958" s="5"/>
    </row>
    <row r="959" spans="3:3" x14ac:dyDescent="0.25">
      <c r="C959" s="5"/>
    </row>
    <row r="960" spans="3:3" x14ac:dyDescent="0.25">
      <c r="C960" s="5"/>
    </row>
    <row r="961" spans="3:3" x14ac:dyDescent="0.25">
      <c r="C961" s="5"/>
    </row>
    <row r="962" spans="3:3" x14ac:dyDescent="0.25">
      <c r="C962" s="5"/>
    </row>
    <row r="963" spans="3:3" x14ac:dyDescent="0.25">
      <c r="C963" s="5"/>
    </row>
    <row r="964" spans="3:3" x14ac:dyDescent="0.25">
      <c r="C964" s="5"/>
    </row>
    <row r="965" spans="3:3" x14ac:dyDescent="0.25">
      <c r="C965" s="5"/>
    </row>
    <row r="966" spans="3:3" x14ac:dyDescent="0.25">
      <c r="C966" s="5"/>
    </row>
    <row r="967" spans="3:3" x14ac:dyDescent="0.25">
      <c r="C967" s="5"/>
    </row>
    <row r="968" spans="3:3" x14ac:dyDescent="0.25">
      <c r="C968" s="5"/>
    </row>
    <row r="969" spans="3:3" x14ac:dyDescent="0.25">
      <c r="C969" s="5"/>
    </row>
    <row r="970" spans="3:3" x14ac:dyDescent="0.25">
      <c r="C970" s="5"/>
    </row>
    <row r="971" spans="3:3" x14ac:dyDescent="0.25">
      <c r="C971" s="5"/>
    </row>
    <row r="972" spans="3:3" x14ac:dyDescent="0.25">
      <c r="C972" s="5"/>
    </row>
    <row r="973" spans="3:3" x14ac:dyDescent="0.25">
      <c r="C973" s="5"/>
    </row>
    <row r="974" spans="3:3" x14ac:dyDescent="0.25">
      <c r="C974" s="5"/>
    </row>
    <row r="975" spans="3:3" x14ac:dyDescent="0.25">
      <c r="C975" s="5"/>
    </row>
    <row r="976" spans="3:3" x14ac:dyDescent="0.25">
      <c r="C976" s="5"/>
    </row>
    <row r="977" spans="3:3" x14ac:dyDescent="0.25">
      <c r="C977" s="5"/>
    </row>
    <row r="978" spans="3:3" x14ac:dyDescent="0.25">
      <c r="C978" s="5"/>
    </row>
    <row r="979" spans="3:3" x14ac:dyDescent="0.25">
      <c r="C979" s="5"/>
    </row>
    <row r="980" spans="3:3" x14ac:dyDescent="0.25">
      <c r="C980" s="5"/>
    </row>
    <row r="981" spans="3:3" x14ac:dyDescent="0.25">
      <c r="C981" s="5"/>
    </row>
    <row r="982" spans="3:3" x14ac:dyDescent="0.25">
      <c r="C982" s="5"/>
    </row>
    <row r="983" spans="3:3" x14ac:dyDescent="0.25">
      <c r="C983" s="5"/>
    </row>
    <row r="984" spans="3:3" x14ac:dyDescent="0.25">
      <c r="C984" s="5"/>
    </row>
    <row r="985" spans="3:3" x14ac:dyDescent="0.25">
      <c r="C985" s="5"/>
    </row>
    <row r="986" spans="3:3" x14ac:dyDescent="0.25">
      <c r="C986" s="5"/>
    </row>
    <row r="987" spans="3:3" x14ac:dyDescent="0.25">
      <c r="C987" s="5"/>
    </row>
    <row r="988" spans="3:3" x14ac:dyDescent="0.25">
      <c r="C988" s="5"/>
    </row>
    <row r="989" spans="3:3" x14ac:dyDescent="0.25">
      <c r="C989" s="5"/>
    </row>
    <row r="990" spans="3:3" x14ac:dyDescent="0.25">
      <c r="C990" s="5"/>
    </row>
    <row r="991" spans="3:3" x14ac:dyDescent="0.25">
      <c r="C991" s="5"/>
    </row>
    <row r="992" spans="3:3" x14ac:dyDescent="0.25">
      <c r="C992" s="5"/>
    </row>
    <row r="993" spans="3:3" x14ac:dyDescent="0.25">
      <c r="C993" s="5"/>
    </row>
    <row r="994" spans="3:3" x14ac:dyDescent="0.25">
      <c r="C994" s="5"/>
    </row>
    <row r="995" spans="3:3" x14ac:dyDescent="0.25">
      <c r="C995" s="5"/>
    </row>
    <row r="996" spans="3:3" x14ac:dyDescent="0.25">
      <c r="C996" s="5"/>
    </row>
    <row r="997" spans="3:3" x14ac:dyDescent="0.25">
      <c r="C997" s="5"/>
    </row>
    <row r="998" spans="3:3" x14ac:dyDescent="0.25">
      <c r="C998" s="5"/>
    </row>
    <row r="999" spans="3:3" x14ac:dyDescent="0.25">
      <c r="C999" s="5"/>
    </row>
    <row r="1000" spans="3:3" x14ac:dyDescent="0.25">
      <c r="C1000" s="5"/>
    </row>
    <row r="1001" spans="3:3" x14ac:dyDescent="0.25">
      <c r="C1001" s="5"/>
    </row>
    <row r="1002" spans="3:3" x14ac:dyDescent="0.25">
      <c r="C1002" s="5"/>
    </row>
    <row r="1003" spans="3:3" x14ac:dyDescent="0.25">
      <c r="C1003" s="5"/>
    </row>
    <row r="1004" spans="3:3" x14ac:dyDescent="0.25">
      <c r="C1004" s="5"/>
    </row>
    <row r="1005" spans="3:3" x14ac:dyDescent="0.25">
      <c r="C1005" s="5"/>
    </row>
    <row r="1006" spans="3:3" x14ac:dyDescent="0.25">
      <c r="C1006" s="5"/>
    </row>
    <row r="1007" spans="3:3" x14ac:dyDescent="0.25">
      <c r="C1007" s="5"/>
    </row>
    <row r="1008" spans="3:3" x14ac:dyDescent="0.25">
      <c r="C1008" s="5"/>
    </row>
    <row r="1009" spans="3:3" x14ac:dyDescent="0.25">
      <c r="C1009" s="5"/>
    </row>
    <row r="1010" spans="3:3" x14ac:dyDescent="0.25">
      <c r="C1010" s="5"/>
    </row>
    <row r="1011" spans="3:3" x14ac:dyDescent="0.25">
      <c r="C1011" s="5"/>
    </row>
    <row r="1012" spans="3:3" x14ac:dyDescent="0.25">
      <c r="C1012" s="5"/>
    </row>
    <row r="1013" spans="3:3" x14ac:dyDescent="0.25">
      <c r="C1013" s="5"/>
    </row>
    <row r="1014" spans="3:3" x14ac:dyDescent="0.25">
      <c r="C1014" s="5"/>
    </row>
    <row r="1015" spans="3:3" x14ac:dyDescent="0.25">
      <c r="C1015" s="5"/>
    </row>
    <row r="1016" spans="3:3" x14ac:dyDescent="0.25">
      <c r="C1016" s="5"/>
    </row>
    <row r="1017" spans="3:3" x14ac:dyDescent="0.25">
      <c r="C1017" s="5"/>
    </row>
    <row r="1018" spans="3:3" x14ac:dyDescent="0.25">
      <c r="C1018" s="5"/>
    </row>
    <row r="1019" spans="3:3" x14ac:dyDescent="0.25">
      <c r="C1019" s="5"/>
    </row>
    <row r="1020" spans="3:3" x14ac:dyDescent="0.25">
      <c r="C1020" s="5"/>
    </row>
    <row r="1021" spans="3:3" x14ac:dyDescent="0.25">
      <c r="C1021" s="5"/>
    </row>
    <row r="1022" spans="3:3" x14ac:dyDescent="0.25">
      <c r="C1022" s="5"/>
    </row>
    <row r="1023" spans="3:3" x14ac:dyDescent="0.25">
      <c r="C1023" s="5"/>
    </row>
    <row r="1024" spans="3:3" x14ac:dyDescent="0.25">
      <c r="C1024" s="5"/>
    </row>
    <row r="1025" spans="3:3" x14ac:dyDescent="0.25">
      <c r="C1025" s="5"/>
    </row>
    <row r="1026" spans="3:3" x14ac:dyDescent="0.25">
      <c r="C1026" s="5"/>
    </row>
    <row r="1027" spans="3:3" x14ac:dyDescent="0.25">
      <c r="C1027" s="5"/>
    </row>
    <row r="1028" spans="3:3" x14ac:dyDescent="0.25">
      <c r="C1028" s="5"/>
    </row>
    <row r="1029" spans="3:3" x14ac:dyDescent="0.25">
      <c r="C1029" s="5"/>
    </row>
    <row r="1030" spans="3:3" x14ac:dyDescent="0.25">
      <c r="C1030" s="5"/>
    </row>
    <row r="1031" spans="3:3" x14ac:dyDescent="0.25">
      <c r="C1031" s="5"/>
    </row>
    <row r="1032" spans="3:3" x14ac:dyDescent="0.25">
      <c r="C1032" s="5"/>
    </row>
    <row r="1033" spans="3:3" x14ac:dyDescent="0.25">
      <c r="C1033" s="5"/>
    </row>
    <row r="1034" spans="3:3" x14ac:dyDescent="0.25">
      <c r="C1034" s="5"/>
    </row>
    <row r="1035" spans="3:3" x14ac:dyDescent="0.25">
      <c r="C1035" s="5"/>
    </row>
    <row r="1036" spans="3:3" x14ac:dyDescent="0.25">
      <c r="C1036" s="5"/>
    </row>
    <row r="1037" spans="3:3" x14ac:dyDescent="0.25">
      <c r="C1037" s="5"/>
    </row>
    <row r="1038" spans="3:3" x14ac:dyDescent="0.25">
      <c r="C1038" s="5"/>
    </row>
    <row r="1039" spans="3:3" x14ac:dyDescent="0.25">
      <c r="C1039" s="5"/>
    </row>
    <row r="1040" spans="3:3" x14ac:dyDescent="0.25">
      <c r="C1040" s="5"/>
    </row>
    <row r="1041" spans="3:3" x14ac:dyDescent="0.25">
      <c r="C1041" s="5"/>
    </row>
    <row r="1042" spans="3:3" x14ac:dyDescent="0.25">
      <c r="C1042" s="5"/>
    </row>
    <row r="1043" spans="3:3" x14ac:dyDescent="0.25">
      <c r="C1043" s="5"/>
    </row>
    <row r="1044" spans="3:3" x14ac:dyDescent="0.25">
      <c r="C1044" s="5"/>
    </row>
    <row r="1045" spans="3:3" x14ac:dyDescent="0.25">
      <c r="C1045" s="5"/>
    </row>
    <row r="1046" spans="3:3" x14ac:dyDescent="0.25">
      <c r="C1046" s="5"/>
    </row>
    <row r="1047" spans="3:3" x14ac:dyDescent="0.25">
      <c r="C1047" s="5"/>
    </row>
    <row r="1048" spans="3:3" x14ac:dyDescent="0.25">
      <c r="C1048" s="5"/>
    </row>
    <row r="1049" spans="3:3" x14ac:dyDescent="0.25">
      <c r="C1049" s="5"/>
    </row>
    <row r="1050" spans="3:3" x14ac:dyDescent="0.25">
      <c r="C1050" s="5"/>
    </row>
    <row r="1051" spans="3:3" x14ac:dyDescent="0.25">
      <c r="C1051" s="5"/>
    </row>
    <row r="1052" spans="3:3" x14ac:dyDescent="0.25">
      <c r="C1052" s="5"/>
    </row>
    <row r="1053" spans="3:3" x14ac:dyDescent="0.25">
      <c r="C1053" s="5"/>
    </row>
    <row r="1054" spans="3:3" x14ac:dyDescent="0.25">
      <c r="C1054" s="5"/>
    </row>
    <row r="1055" spans="3:3" x14ac:dyDescent="0.25">
      <c r="C1055" s="5"/>
    </row>
    <row r="1056" spans="3:3" x14ac:dyDescent="0.25">
      <c r="C1056" s="5"/>
    </row>
    <row r="1057" spans="3:3" x14ac:dyDescent="0.25">
      <c r="C1057" s="5"/>
    </row>
    <row r="1058" spans="3:3" x14ac:dyDescent="0.25">
      <c r="C1058" s="5"/>
    </row>
    <row r="1059" spans="3:3" x14ac:dyDescent="0.25">
      <c r="C1059" s="5"/>
    </row>
    <row r="1060" spans="3:3" x14ac:dyDescent="0.25">
      <c r="C1060" s="5"/>
    </row>
    <row r="1061" spans="3:3" x14ac:dyDescent="0.25">
      <c r="C1061" s="5"/>
    </row>
    <row r="1062" spans="3:3" x14ac:dyDescent="0.25">
      <c r="C1062" s="5"/>
    </row>
    <row r="1063" spans="3:3" x14ac:dyDescent="0.25">
      <c r="C1063" s="5"/>
    </row>
    <row r="1064" spans="3:3" x14ac:dyDescent="0.25">
      <c r="C1064" s="5"/>
    </row>
    <row r="1065" spans="3:3" x14ac:dyDescent="0.25">
      <c r="C1065" s="5"/>
    </row>
    <row r="1066" spans="3:3" x14ac:dyDescent="0.25">
      <c r="C1066" s="5"/>
    </row>
    <row r="1067" spans="3:3" x14ac:dyDescent="0.25">
      <c r="C1067" s="5"/>
    </row>
    <row r="1068" spans="3:3" x14ac:dyDescent="0.25">
      <c r="C1068" s="5"/>
    </row>
    <row r="1069" spans="3:3" x14ac:dyDescent="0.25">
      <c r="C1069" s="5"/>
    </row>
    <row r="1070" spans="3:3" x14ac:dyDescent="0.25">
      <c r="C1070" s="5"/>
    </row>
    <row r="1071" spans="3:3" x14ac:dyDescent="0.25">
      <c r="C1071" s="5"/>
    </row>
    <row r="1072" spans="3:3" x14ac:dyDescent="0.25">
      <c r="C1072" s="5"/>
    </row>
    <row r="1073" spans="3:3" x14ac:dyDescent="0.25">
      <c r="C1073" s="5"/>
    </row>
    <row r="1074" spans="3:3" x14ac:dyDescent="0.25">
      <c r="C1074" s="5"/>
    </row>
    <row r="1075" spans="3:3" x14ac:dyDescent="0.25">
      <c r="C1075" s="5"/>
    </row>
    <row r="1076" spans="3:3" x14ac:dyDescent="0.25">
      <c r="C1076" s="5"/>
    </row>
    <row r="1077" spans="3:3" x14ac:dyDescent="0.25">
      <c r="C1077" s="5"/>
    </row>
    <row r="1078" spans="3:3" x14ac:dyDescent="0.25">
      <c r="C1078" s="5"/>
    </row>
    <row r="1079" spans="3:3" x14ac:dyDescent="0.25">
      <c r="C1079" s="5"/>
    </row>
    <row r="1080" spans="3:3" x14ac:dyDescent="0.25">
      <c r="C1080" s="5"/>
    </row>
    <row r="1081" spans="3:3" x14ac:dyDescent="0.25">
      <c r="C1081" s="5"/>
    </row>
    <row r="1082" spans="3:3" x14ac:dyDescent="0.25">
      <c r="C1082" s="5"/>
    </row>
    <row r="1083" spans="3:3" x14ac:dyDescent="0.25">
      <c r="C1083" s="5"/>
    </row>
    <row r="1084" spans="3:3" x14ac:dyDescent="0.25">
      <c r="C1084" s="5"/>
    </row>
    <row r="1085" spans="3:3" x14ac:dyDescent="0.25">
      <c r="C1085" s="5"/>
    </row>
    <row r="1086" spans="3:3" x14ac:dyDescent="0.25">
      <c r="C1086" s="5"/>
    </row>
    <row r="1087" spans="3:3" x14ac:dyDescent="0.25">
      <c r="C1087" s="5"/>
    </row>
    <row r="1088" spans="3:3" x14ac:dyDescent="0.25">
      <c r="C1088" s="5"/>
    </row>
    <row r="1089" spans="3:3" x14ac:dyDescent="0.25">
      <c r="C1089" s="5"/>
    </row>
    <row r="1090" spans="3:3" x14ac:dyDescent="0.25">
      <c r="C1090" s="5"/>
    </row>
    <row r="1091" spans="3:3" x14ac:dyDescent="0.25">
      <c r="C1091" s="5"/>
    </row>
    <row r="1092" spans="3:3" x14ac:dyDescent="0.25">
      <c r="C1092" s="5"/>
    </row>
    <row r="1093" spans="3:3" x14ac:dyDescent="0.25">
      <c r="C1093" s="5"/>
    </row>
    <row r="1094" spans="3:3" x14ac:dyDescent="0.25">
      <c r="C1094" s="5"/>
    </row>
    <row r="1095" spans="3:3" x14ac:dyDescent="0.25">
      <c r="C1095" s="5"/>
    </row>
    <row r="1096" spans="3:3" x14ac:dyDescent="0.25">
      <c r="C1096" s="5"/>
    </row>
    <row r="1097" spans="3:3" x14ac:dyDescent="0.25">
      <c r="C1097" s="5"/>
    </row>
    <row r="1098" spans="3:3" x14ac:dyDescent="0.25">
      <c r="C1098" s="5"/>
    </row>
    <row r="1099" spans="3:3" x14ac:dyDescent="0.25">
      <c r="C1099" s="5"/>
    </row>
    <row r="1100" spans="3:3" x14ac:dyDescent="0.25">
      <c r="C1100" s="5"/>
    </row>
    <row r="1101" spans="3:3" x14ac:dyDescent="0.25">
      <c r="C1101" s="5"/>
    </row>
    <row r="1102" spans="3:3" x14ac:dyDescent="0.25">
      <c r="C1102" s="5"/>
    </row>
    <row r="1103" spans="3:3" x14ac:dyDescent="0.25">
      <c r="C1103" s="5"/>
    </row>
    <row r="1104" spans="3:3" x14ac:dyDescent="0.25">
      <c r="C1104" s="5"/>
    </row>
    <row r="1105" spans="3:3" x14ac:dyDescent="0.25">
      <c r="C1105" s="5"/>
    </row>
    <row r="1106" spans="3:3" x14ac:dyDescent="0.25">
      <c r="C1106" s="5"/>
    </row>
    <row r="1107" spans="3:3" x14ac:dyDescent="0.25">
      <c r="C1107" s="5"/>
    </row>
    <row r="1108" spans="3:3" x14ac:dyDescent="0.25">
      <c r="C1108" s="5"/>
    </row>
    <row r="1109" spans="3:3" x14ac:dyDescent="0.25">
      <c r="C1109" s="5"/>
    </row>
    <row r="1110" spans="3:3" x14ac:dyDescent="0.25">
      <c r="C1110" s="5"/>
    </row>
    <row r="1111" spans="3:3" x14ac:dyDescent="0.25">
      <c r="C1111" s="5"/>
    </row>
    <row r="1112" spans="3:3" x14ac:dyDescent="0.25">
      <c r="C1112" s="5"/>
    </row>
    <row r="1113" spans="3:3" x14ac:dyDescent="0.25">
      <c r="C1113" s="5"/>
    </row>
    <row r="1114" spans="3:3" x14ac:dyDescent="0.25">
      <c r="C1114" s="5"/>
    </row>
    <row r="1115" spans="3:3" x14ac:dyDescent="0.25">
      <c r="C1115" s="5"/>
    </row>
    <row r="1116" spans="3:3" x14ac:dyDescent="0.25">
      <c r="C1116" s="5"/>
    </row>
    <row r="1117" spans="3:3" x14ac:dyDescent="0.25">
      <c r="C1117" s="5"/>
    </row>
    <row r="1118" spans="3:3" x14ac:dyDescent="0.25">
      <c r="C1118" s="5"/>
    </row>
    <row r="1119" spans="3:3" x14ac:dyDescent="0.25">
      <c r="C1119" s="5"/>
    </row>
    <row r="1120" spans="3:3" x14ac:dyDescent="0.25">
      <c r="C1120" s="5"/>
    </row>
    <row r="1121" spans="3:3" x14ac:dyDescent="0.25">
      <c r="C1121" s="5"/>
    </row>
    <row r="1122" spans="3:3" x14ac:dyDescent="0.25">
      <c r="C1122" s="5"/>
    </row>
    <row r="1123" spans="3:3" x14ac:dyDescent="0.25">
      <c r="C1123" s="5"/>
    </row>
    <row r="1124" spans="3:3" x14ac:dyDescent="0.25">
      <c r="C1124" s="5"/>
    </row>
    <row r="1125" spans="3:3" x14ac:dyDescent="0.25">
      <c r="C1125" s="5"/>
    </row>
    <row r="1126" spans="3:3" x14ac:dyDescent="0.25">
      <c r="C1126" s="5"/>
    </row>
    <row r="1127" spans="3:3" x14ac:dyDescent="0.25">
      <c r="C1127" s="5"/>
    </row>
    <row r="1128" spans="3:3" x14ac:dyDescent="0.25">
      <c r="C1128" s="5"/>
    </row>
    <row r="1129" spans="3:3" x14ac:dyDescent="0.25">
      <c r="C1129" s="5"/>
    </row>
    <row r="1130" spans="3:3" x14ac:dyDescent="0.25">
      <c r="C1130" s="5"/>
    </row>
    <row r="1131" spans="3:3" x14ac:dyDescent="0.25">
      <c r="C1131" s="5"/>
    </row>
    <row r="1132" spans="3:3" x14ac:dyDescent="0.25">
      <c r="C1132" s="5"/>
    </row>
    <row r="1133" spans="3:3" x14ac:dyDescent="0.25">
      <c r="C1133" s="5"/>
    </row>
    <row r="1134" spans="3:3" x14ac:dyDescent="0.25">
      <c r="C1134" s="5"/>
    </row>
    <row r="1135" spans="3:3" x14ac:dyDescent="0.25">
      <c r="C1135" s="5"/>
    </row>
    <row r="1136" spans="3:3" x14ac:dyDescent="0.25">
      <c r="C1136" s="5"/>
    </row>
    <row r="1137" spans="3:3" x14ac:dyDescent="0.25">
      <c r="C1137" s="5"/>
    </row>
    <row r="1138" spans="3:3" x14ac:dyDescent="0.25">
      <c r="C1138" s="5"/>
    </row>
    <row r="1139" spans="3:3" x14ac:dyDescent="0.25">
      <c r="C1139" s="5"/>
    </row>
    <row r="1140" spans="3:3" x14ac:dyDescent="0.25">
      <c r="C1140" s="5"/>
    </row>
    <row r="1141" spans="3:3" x14ac:dyDescent="0.25">
      <c r="C1141" s="5"/>
    </row>
    <row r="1142" spans="3:3" x14ac:dyDescent="0.25">
      <c r="C1142" s="5"/>
    </row>
    <row r="1143" spans="3:3" x14ac:dyDescent="0.25">
      <c r="C1143" s="5"/>
    </row>
    <row r="1144" spans="3:3" x14ac:dyDescent="0.25">
      <c r="C1144" s="5"/>
    </row>
    <row r="1145" spans="3:3" x14ac:dyDescent="0.25">
      <c r="C1145" s="5"/>
    </row>
    <row r="1146" spans="3:3" x14ac:dyDescent="0.25">
      <c r="C1146" s="5"/>
    </row>
    <row r="1147" spans="3:3" x14ac:dyDescent="0.25">
      <c r="C1147" s="5"/>
    </row>
    <row r="1148" spans="3:3" x14ac:dyDescent="0.25">
      <c r="C1148" s="5"/>
    </row>
    <row r="1149" spans="3:3" x14ac:dyDescent="0.25">
      <c r="C1149" s="5"/>
    </row>
    <row r="1150" spans="3:3" x14ac:dyDescent="0.25">
      <c r="C1150" s="5"/>
    </row>
    <row r="1151" spans="3:3" x14ac:dyDescent="0.25">
      <c r="C1151" s="5"/>
    </row>
    <row r="1152" spans="3:3" x14ac:dyDescent="0.25">
      <c r="C1152" s="5"/>
    </row>
    <row r="1153" spans="3:3" x14ac:dyDescent="0.25">
      <c r="C1153" s="5"/>
    </row>
    <row r="1154" spans="3:3" x14ac:dyDescent="0.25">
      <c r="C1154" s="5"/>
    </row>
    <row r="1155" spans="3:3" x14ac:dyDescent="0.25">
      <c r="C1155" s="5"/>
    </row>
    <row r="1156" spans="3:3" x14ac:dyDescent="0.25">
      <c r="C1156" s="5"/>
    </row>
    <row r="1157" spans="3:3" x14ac:dyDescent="0.25">
      <c r="C1157" s="5"/>
    </row>
    <row r="1158" spans="3:3" x14ac:dyDescent="0.25">
      <c r="C1158" s="5"/>
    </row>
    <row r="1159" spans="3:3" x14ac:dyDescent="0.25">
      <c r="C1159" s="5"/>
    </row>
    <row r="1160" spans="3:3" x14ac:dyDescent="0.25">
      <c r="C1160" s="5"/>
    </row>
    <row r="1161" spans="3:3" x14ac:dyDescent="0.25">
      <c r="C1161" s="5"/>
    </row>
    <row r="1162" spans="3:3" x14ac:dyDescent="0.25">
      <c r="C1162" s="5"/>
    </row>
    <row r="1163" spans="3:3" x14ac:dyDescent="0.25">
      <c r="C1163" s="5"/>
    </row>
    <row r="1164" spans="3:3" x14ac:dyDescent="0.25">
      <c r="C1164" s="5"/>
    </row>
    <row r="1165" spans="3:3" x14ac:dyDescent="0.25">
      <c r="C1165" s="5"/>
    </row>
    <row r="1166" spans="3:3" x14ac:dyDescent="0.25">
      <c r="C1166" s="5"/>
    </row>
    <row r="1167" spans="3:3" x14ac:dyDescent="0.25">
      <c r="C1167" s="5"/>
    </row>
    <row r="1168" spans="3:3" x14ac:dyDescent="0.25">
      <c r="C1168" s="5"/>
    </row>
    <row r="1169" spans="3:3" x14ac:dyDescent="0.25">
      <c r="C1169" s="5"/>
    </row>
    <row r="1170" spans="3:3" x14ac:dyDescent="0.25">
      <c r="C1170" s="5"/>
    </row>
    <row r="1171" spans="3:3" x14ac:dyDescent="0.25">
      <c r="C1171" s="5"/>
    </row>
    <row r="1172" spans="3:3" x14ac:dyDescent="0.25">
      <c r="C1172" s="5"/>
    </row>
    <row r="1173" spans="3:3" x14ac:dyDescent="0.25">
      <c r="C1173" s="5"/>
    </row>
    <row r="1174" spans="3:3" x14ac:dyDescent="0.25">
      <c r="C1174" s="5"/>
    </row>
    <row r="1175" spans="3:3" x14ac:dyDescent="0.25">
      <c r="C1175" s="5"/>
    </row>
    <row r="1176" spans="3:3" x14ac:dyDescent="0.25">
      <c r="C1176" s="5"/>
    </row>
    <row r="1177" spans="3:3" x14ac:dyDescent="0.25">
      <c r="C1177" s="5"/>
    </row>
    <row r="1178" spans="3:3" x14ac:dyDescent="0.25">
      <c r="C1178" s="5"/>
    </row>
    <row r="1179" spans="3:3" x14ac:dyDescent="0.25">
      <c r="C1179" s="5"/>
    </row>
    <row r="1180" spans="3:3" x14ac:dyDescent="0.25">
      <c r="C1180" s="5"/>
    </row>
    <row r="1181" spans="3:3" x14ac:dyDescent="0.25">
      <c r="C1181" s="5"/>
    </row>
    <row r="1182" spans="3:3" x14ac:dyDescent="0.25">
      <c r="C1182" s="5"/>
    </row>
    <row r="1183" spans="3:3" x14ac:dyDescent="0.25">
      <c r="C1183" s="5"/>
    </row>
    <row r="1184" spans="3:3" x14ac:dyDescent="0.25">
      <c r="C1184" s="5"/>
    </row>
    <row r="1185" spans="3:3" x14ac:dyDescent="0.25">
      <c r="C1185" s="5"/>
    </row>
    <row r="1186" spans="3:3" x14ac:dyDescent="0.25">
      <c r="C1186" s="5"/>
    </row>
    <row r="1187" spans="3:3" x14ac:dyDescent="0.25">
      <c r="C1187" s="5"/>
    </row>
    <row r="1188" spans="3:3" x14ac:dyDescent="0.25">
      <c r="C1188" s="5"/>
    </row>
    <row r="1189" spans="3:3" x14ac:dyDescent="0.25">
      <c r="C1189" s="5"/>
    </row>
    <row r="1190" spans="3:3" x14ac:dyDescent="0.25">
      <c r="C1190" s="5"/>
    </row>
    <row r="1191" spans="3:3" x14ac:dyDescent="0.25">
      <c r="C1191" s="5"/>
    </row>
    <row r="1192" spans="3:3" x14ac:dyDescent="0.25">
      <c r="C1192" s="5"/>
    </row>
    <row r="1193" spans="3:3" x14ac:dyDescent="0.25">
      <c r="C1193" s="5"/>
    </row>
    <row r="1194" spans="3:3" x14ac:dyDescent="0.25">
      <c r="C1194" s="5"/>
    </row>
    <row r="1195" spans="3:3" x14ac:dyDescent="0.25">
      <c r="C1195" s="5"/>
    </row>
    <row r="1196" spans="3:3" x14ac:dyDescent="0.25">
      <c r="C1196" s="5"/>
    </row>
    <row r="1197" spans="3:3" x14ac:dyDescent="0.25">
      <c r="C1197" s="5"/>
    </row>
    <row r="1198" spans="3:3" x14ac:dyDescent="0.25">
      <c r="C1198" s="5"/>
    </row>
    <row r="1199" spans="3:3" x14ac:dyDescent="0.25">
      <c r="C1199" s="5"/>
    </row>
    <row r="1200" spans="3:3" x14ac:dyDescent="0.25">
      <c r="C1200" s="5"/>
    </row>
    <row r="1201" spans="3:3" x14ac:dyDescent="0.25">
      <c r="C1201" s="5"/>
    </row>
    <row r="1202" spans="3:3" x14ac:dyDescent="0.25">
      <c r="C1202" s="5"/>
    </row>
    <row r="1203" spans="3:3" x14ac:dyDescent="0.25">
      <c r="C1203" s="5"/>
    </row>
    <row r="1204" spans="3:3" x14ac:dyDescent="0.25">
      <c r="C1204" s="5"/>
    </row>
    <row r="1205" spans="3:3" x14ac:dyDescent="0.25">
      <c r="C1205" s="5"/>
    </row>
    <row r="1206" spans="3:3" x14ac:dyDescent="0.25">
      <c r="C1206" s="5"/>
    </row>
    <row r="1207" spans="3:3" x14ac:dyDescent="0.25">
      <c r="C1207" s="5"/>
    </row>
    <row r="1208" spans="3:3" x14ac:dyDescent="0.25">
      <c r="C1208" s="5"/>
    </row>
    <row r="1209" spans="3:3" x14ac:dyDescent="0.25">
      <c r="C1209" s="5"/>
    </row>
    <row r="1210" spans="3:3" x14ac:dyDescent="0.25">
      <c r="C1210" s="5"/>
    </row>
    <row r="1211" spans="3:3" x14ac:dyDescent="0.25">
      <c r="C1211" s="5"/>
    </row>
    <row r="1212" spans="3:3" x14ac:dyDescent="0.25">
      <c r="C1212" s="5"/>
    </row>
    <row r="1213" spans="3:3" x14ac:dyDescent="0.25">
      <c r="C1213" s="5"/>
    </row>
    <row r="1214" spans="3:3" x14ac:dyDescent="0.25">
      <c r="C1214" s="5"/>
    </row>
    <row r="1215" spans="3:3" x14ac:dyDescent="0.25">
      <c r="C1215" s="5"/>
    </row>
    <row r="1216" spans="3:3" x14ac:dyDescent="0.25">
      <c r="C1216" s="5"/>
    </row>
    <row r="1217" spans="3:3" x14ac:dyDescent="0.25">
      <c r="C1217" s="5"/>
    </row>
    <row r="1218" spans="3:3" x14ac:dyDescent="0.25">
      <c r="C1218" s="5"/>
    </row>
    <row r="1219" spans="3:3" x14ac:dyDescent="0.25">
      <c r="C1219" s="5"/>
    </row>
    <row r="1220" spans="3:3" x14ac:dyDescent="0.25">
      <c r="C1220" s="5"/>
    </row>
    <row r="1221" spans="3:3" x14ac:dyDescent="0.25">
      <c r="C1221" s="5"/>
    </row>
    <row r="1222" spans="3:3" x14ac:dyDescent="0.25">
      <c r="C1222" s="5"/>
    </row>
    <row r="1223" spans="3:3" x14ac:dyDescent="0.25">
      <c r="C1223" s="5"/>
    </row>
    <row r="1224" spans="3:3" x14ac:dyDescent="0.25">
      <c r="C1224" s="5"/>
    </row>
    <row r="1225" spans="3:3" x14ac:dyDescent="0.25">
      <c r="C1225" s="5"/>
    </row>
    <row r="1226" spans="3:3" x14ac:dyDescent="0.25">
      <c r="C1226" s="5"/>
    </row>
    <row r="1227" spans="3:3" x14ac:dyDescent="0.25">
      <c r="C1227" s="5"/>
    </row>
    <row r="1228" spans="3:3" x14ac:dyDescent="0.25">
      <c r="C1228" s="5"/>
    </row>
    <row r="1229" spans="3:3" x14ac:dyDescent="0.25">
      <c r="C1229" s="5"/>
    </row>
    <row r="1230" spans="3:3" x14ac:dyDescent="0.25">
      <c r="C1230" s="5"/>
    </row>
    <row r="1231" spans="3:3" x14ac:dyDescent="0.25">
      <c r="C1231" s="5"/>
    </row>
    <row r="1232" spans="3:3" x14ac:dyDescent="0.25">
      <c r="C1232" s="5"/>
    </row>
    <row r="1233" spans="3:3" x14ac:dyDescent="0.25">
      <c r="C1233" s="5"/>
    </row>
    <row r="1234" spans="3:3" x14ac:dyDescent="0.25">
      <c r="C1234" s="5"/>
    </row>
    <row r="1235" spans="3:3" x14ac:dyDescent="0.25">
      <c r="C1235" s="5"/>
    </row>
    <row r="1236" spans="3:3" x14ac:dyDescent="0.25">
      <c r="C1236" s="5"/>
    </row>
    <row r="1237" spans="3:3" x14ac:dyDescent="0.25">
      <c r="C1237" s="5"/>
    </row>
    <row r="1238" spans="3:3" x14ac:dyDescent="0.25">
      <c r="C1238" s="5"/>
    </row>
    <row r="1239" spans="3:3" x14ac:dyDescent="0.25">
      <c r="C1239" s="5"/>
    </row>
    <row r="1240" spans="3:3" x14ac:dyDescent="0.25">
      <c r="C1240" s="5"/>
    </row>
    <row r="1241" spans="3:3" x14ac:dyDescent="0.25">
      <c r="C1241" s="5"/>
    </row>
    <row r="1242" spans="3:3" x14ac:dyDescent="0.25">
      <c r="C1242" s="5"/>
    </row>
    <row r="1243" spans="3:3" x14ac:dyDescent="0.25">
      <c r="C1243" s="5"/>
    </row>
    <row r="1244" spans="3:3" x14ac:dyDescent="0.25">
      <c r="C1244" s="5"/>
    </row>
    <row r="1245" spans="3:3" x14ac:dyDescent="0.25">
      <c r="C1245" s="5"/>
    </row>
    <row r="1246" spans="3:3" x14ac:dyDescent="0.25">
      <c r="C1246" s="5"/>
    </row>
    <row r="1247" spans="3:3" x14ac:dyDescent="0.25">
      <c r="C1247" s="5"/>
    </row>
    <row r="1248" spans="3:3" x14ac:dyDescent="0.25">
      <c r="C1248" s="5"/>
    </row>
    <row r="1249" spans="3:3" x14ac:dyDescent="0.25">
      <c r="C1249" s="5"/>
    </row>
    <row r="1250" spans="3:3" x14ac:dyDescent="0.25">
      <c r="C1250" s="5"/>
    </row>
    <row r="1251" spans="3:3" x14ac:dyDescent="0.25">
      <c r="C1251" s="5"/>
    </row>
    <row r="1252" spans="3:3" x14ac:dyDescent="0.25">
      <c r="C1252" s="5"/>
    </row>
    <row r="1253" spans="3:3" x14ac:dyDescent="0.25">
      <c r="C1253" s="5"/>
    </row>
    <row r="1254" spans="3:3" x14ac:dyDescent="0.25">
      <c r="C1254" s="5"/>
    </row>
    <row r="1255" spans="3:3" x14ac:dyDescent="0.25">
      <c r="C1255" s="5"/>
    </row>
    <row r="1256" spans="3:3" x14ac:dyDescent="0.25">
      <c r="C1256" s="5"/>
    </row>
    <row r="1257" spans="3:3" x14ac:dyDescent="0.25">
      <c r="C1257" s="5"/>
    </row>
    <row r="1258" spans="3:3" x14ac:dyDescent="0.25">
      <c r="C1258" s="5"/>
    </row>
    <row r="1259" spans="3:3" x14ac:dyDescent="0.25">
      <c r="C1259" s="5"/>
    </row>
    <row r="1260" spans="3:3" x14ac:dyDescent="0.25">
      <c r="C1260" s="5"/>
    </row>
    <row r="1261" spans="3:3" x14ac:dyDescent="0.25">
      <c r="C1261" s="5"/>
    </row>
    <row r="1262" spans="3:3" x14ac:dyDescent="0.25">
      <c r="C1262" s="5"/>
    </row>
    <row r="1263" spans="3:3" x14ac:dyDescent="0.25">
      <c r="C1263" s="5"/>
    </row>
    <row r="1264" spans="3:3" x14ac:dyDescent="0.25">
      <c r="C1264" s="5"/>
    </row>
    <row r="1265" spans="3:3" x14ac:dyDescent="0.25">
      <c r="C1265" s="5"/>
    </row>
    <row r="1266" spans="3:3" x14ac:dyDescent="0.25">
      <c r="C1266" s="5"/>
    </row>
    <row r="1267" spans="3:3" x14ac:dyDescent="0.25">
      <c r="C1267" s="5"/>
    </row>
    <row r="1268" spans="3:3" x14ac:dyDescent="0.25">
      <c r="C1268" s="5"/>
    </row>
    <row r="1269" spans="3:3" x14ac:dyDescent="0.25">
      <c r="C1269" s="5"/>
    </row>
    <row r="1270" spans="3:3" x14ac:dyDescent="0.25">
      <c r="C1270" s="5"/>
    </row>
    <row r="1271" spans="3:3" x14ac:dyDescent="0.25">
      <c r="C1271" s="5"/>
    </row>
    <row r="1272" spans="3:3" x14ac:dyDescent="0.25">
      <c r="C1272" s="5"/>
    </row>
    <row r="1273" spans="3:3" x14ac:dyDescent="0.25">
      <c r="C1273" s="5"/>
    </row>
    <row r="1274" spans="3:3" x14ac:dyDescent="0.25">
      <c r="C1274" s="5"/>
    </row>
    <row r="1275" spans="3:3" x14ac:dyDescent="0.25">
      <c r="C1275" s="5"/>
    </row>
    <row r="1276" spans="3:3" x14ac:dyDescent="0.25">
      <c r="C1276" s="5"/>
    </row>
    <row r="1277" spans="3:3" x14ac:dyDescent="0.25">
      <c r="C1277" s="5"/>
    </row>
    <row r="1278" spans="3:3" x14ac:dyDescent="0.25">
      <c r="C1278" s="5"/>
    </row>
    <row r="1279" spans="3:3" x14ac:dyDescent="0.25">
      <c r="C1279" s="5"/>
    </row>
    <row r="1280" spans="3:3" x14ac:dyDescent="0.25">
      <c r="C1280" s="5"/>
    </row>
    <row r="1281" spans="3:3" x14ac:dyDescent="0.25">
      <c r="C1281" s="5"/>
    </row>
    <row r="1282" spans="3:3" x14ac:dyDescent="0.25">
      <c r="C1282" s="5"/>
    </row>
    <row r="1283" spans="3:3" x14ac:dyDescent="0.25">
      <c r="C1283" s="5"/>
    </row>
    <row r="1284" spans="3:3" x14ac:dyDescent="0.25">
      <c r="C1284" s="5"/>
    </row>
    <row r="1285" spans="3:3" x14ac:dyDescent="0.25">
      <c r="C1285" s="5"/>
    </row>
    <row r="1286" spans="3:3" x14ac:dyDescent="0.25">
      <c r="C1286" s="5"/>
    </row>
    <row r="1287" spans="3:3" x14ac:dyDescent="0.25">
      <c r="C1287" s="5"/>
    </row>
    <row r="1288" spans="3:3" x14ac:dyDescent="0.25">
      <c r="C1288" s="5"/>
    </row>
    <row r="1289" spans="3:3" x14ac:dyDescent="0.25">
      <c r="C1289" s="5"/>
    </row>
    <row r="1290" spans="3:3" x14ac:dyDescent="0.25">
      <c r="C1290" s="5"/>
    </row>
    <row r="1291" spans="3:3" x14ac:dyDescent="0.25">
      <c r="C1291" s="5"/>
    </row>
    <row r="1292" spans="3:3" x14ac:dyDescent="0.25">
      <c r="C1292" s="5"/>
    </row>
    <row r="1293" spans="3:3" x14ac:dyDescent="0.25">
      <c r="C1293" s="5"/>
    </row>
    <row r="1294" spans="3:3" x14ac:dyDescent="0.25">
      <c r="C1294" s="5"/>
    </row>
    <row r="1295" spans="3:3" x14ac:dyDescent="0.25">
      <c r="C1295" s="5"/>
    </row>
    <row r="1296" spans="3:3" x14ac:dyDescent="0.25">
      <c r="C1296" s="5"/>
    </row>
    <row r="1297" spans="3:3" x14ac:dyDescent="0.25">
      <c r="C1297" s="5"/>
    </row>
    <row r="1298" spans="3:3" x14ac:dyDescent="0.25">
      <c r="C1298" s="5"/>
    </row>
    <row r="1299" spans="3:3" x14ac:dyDescent="0.25">
      <c r="C1299" s="5"/>
    </row>
    <row r="1300" spans="3:3" x14ac:dyDescent="0.25">
      <c r="C1300" s="5"/>
    </row>
    <row r="1301" spans="3:3" x14ac:dyDescent="0.25">
      <c r="C1301" s="5"/>
    </row>
    <row r="1302" spans="3:3" x14ac:dyDescent="0.25">
      <c r="C1302" s="5"/>
    </row>
    <row r="1303" spans="3:3" x14ac:dyDescent="0.25">
      <c r="C1303" s="5"/>
    </row>
    <row r="1304" spans="3:3" x14ac:dyDescent="0.25">
      <c r="C1304" s="5"/>
    </row>
    <row r="1305" spans="3:3" x14ac:dyDescent="0.25">
      <c r="C1305" s="5"/>
    </row>
    <row r="1306" spans="3:3" x14ac:dyDescent="0.25">
      <c r="C1306" s="5"/>
    </row>
    <row r="1307" spans="3:3" x14ac:dyDescent="0.25">
      <c r="C1307" s="5"/>
    </row>
    <row r="1308" spans="3:3" x14ac:dyDescent="0.25">
      <c r="C1308" s="5"/>
    </row>
    <row r="1309" spans="3:3" x14ac:dyDescent="0.25">
      <c r="C1309" s="5"/>
    </row>
    <row r="1310" spans="3:3" x14ac:dyDescent="0.25">
      <c r="C1310" s="5"/>
    </row>
    <row r="1311" spans="3:3" x14ac:dyDescent="0.25">
      <c r="C1311" s="5"/>
    </row>
    <row r="1312" spans="3:3" x14ac:dyDescent="0.25">
      <c r="C1312" s="5"/>
    </row>
    <row r="1313" spans="3:3" x14ac:dyDescent="0.25">
      <c r="C1313" s="5"/>
    </row>
    <row r="1314" spans="3:3" x14ac:dyDescent="0.25">
      <c r="C1314" s="5"/>
    </row>
    <row r="1315" spans="3:3" x14ac:dyDescent="0.25">
      <c r="C1315" s="5"/>
    </row>
    <row r="1316" spans="3:3" x14ac:dyDescent="0.25">
      <c r="C1316" s="5"/>
    </row>
    <row r="1317" spans="3:3" x14ac:dyDescent="0.25">
      <c r="C1317" s="5"/>
    </row>
    <row r="1318" spans="3:3" x14ac:dyDescent="0.25">
      <c r="C1318" s="5"/>
    </row>
    <row r="1319" spans="3:3" x14ac:dyDescent="0.25">
      <c r="C1319" s="5"/>
    </row>
    <row r="1320" spans="3:3" x14ac:dyDescent="0.25">
      <c r="C1320" s="5"/>
    </row>
    <row r="1321" spans="3:3" x14ac:dyDescent="0.25">
      <c r="C1321" s="5"/>
    </row>
    <row r="1322" spans="3:3" x14ac:dyDescent="0.25">
      <c r="C1322" s="5"/>
    </row>
    <row r="1323" spans="3:3" x14ac:dyDescent="0.25">
      <c r="C1323" s="5"/>
    </row>
    <row r="1324" spans="3:3" x14ac:dyDescent="0.25">
      <c r="C1324" s="5"/>
    </row>
    <row r="1325" spans="3:3" x14ac:dyDescent="0.25">
      <c r="C1325" s="5"/>
    </row>
    <row r="1326" spans="3:3" x14ac:dyDescent="0.25">
      <c r="C1326" s="5"/>
    </row>
    <row r="1327" spans="3:3" x14ac:dyDescent="0.25">
      <c r="C1327" s="5"/>
    </row>
    <row r="1328" spans="3:3" x14ac:dyDescent="0.25">
      <c r="C1328" s="5"/>
    </row>
    <row r="1329" spans="3:3" x14ac:dyDescent="0.25">
      <c r="C1329" s="5"/>
    </row>
    <row r="1330" spans="3:3" x14ac:dyDescent="0.25">
      <c r="C1330" s="5"/>
    </row>
    <row r="1331" spans="3:3" x14ac:dyDescent="0.25">
      <c r="C1331" s="5"/>
    </row>
    <row r="1332" spans="3:3" x14ac:dyDescent="0.25">
      <c r="C1332" s="5"/>
    </row>
    <row r="1333" spans="3:3" x14ac:dyDescent="0.25">
      <c r="C1333" s="5"/>
    </row>
    <row r="1334" spans="3:3" x14ac:dyDescent="0.25">
      <c r="C1334" s="5"/>
    </row>
    <row r="1335" spans="3:3" x14ac:dyDescent="0.25">
      <c r="C1335" s="5"/>
    </row>
    <row r="1336" spans="3:3" x14ac:dyDescent="0.25">
      <c r="C1336" s="5"/>
    </row>
    <row r="1337" spans="3:3" x14ac:dyDescent="0.25">
      <c r="C1337" s="5"/>
    </row>
    <row r="1338" spans="3:3" x14ac:dyDescent="0.25">
      <c r="C1338" s="5"/>
    </row>
    <row r="1339" spans="3:3" x14ac:dyDescent="0.25">
      <c r="C1339" s="5"/>
    </row>
    <row r="1340" spans="3:3" x14ac:dyDescent="0.25">
      <c r="C1340" s="5"/>
    </row>
    <row r="1341" spans="3:3" x14ac:dyDescent="0.25">
      <c r="C1341" s="5"/>
    </row>
    <row r="1342" spans="3:3" x14ac:dyDescent="0.25">
      <c r="C1342" s="5"/>
    </row>
    <row r="1343" spans="3:3" x14ac:dyDescent="0.25">
      <c r="C1343" s="5"/>
    </row>
    <row r="1344" spans="3:3" x14ac:dyDescent="0.25">
      <c r="C1344" s="5"/>
    </row>
    <row r="1345" spans="3:3" x14ac:dyDescent="0.25">
      <c r="C1345" s="5"/>
    </row>
    <row r="1346" spans="3:3" x14ac:dyDescent="0.25">
      <c r="C1346" s="5"/>
    </row>
    <row r="1347" spans="3:3" x14ac:dyDescent="0.25">
      <c r="C1347" s="5"/>
    </row>
    <row r="1348" spans="3:3" x14ac:dyDescent="0.25">
      <c r="C1348" s="5"/>
    </row>
    <row r="1349" spans="3:3" x14ac:dyDescent="0.25">
      <c r="C1349" s="5"/>
    </row>
    <row r="1350" spans="3:3" x14ac:dyDescent="0.25">
      <c r="C1350" s="5"/>
    </row>
    <row r="1351" spans="3:3" x14ac:dyDescent="0.25">
      <c r="C1351" s="5"/>
    </row>
    <row r="1352" spans="3:3" x14ac:dyDescent="0.25">
      <c r="C1352" s="5"/>
    </row>
    <row r="1353" spans="3:3" x14ac:dyDescent="0.25">
      <c r="C1353" s="5"/>
    </row>
    <row r="1354" spans="3:3" x14ac:dyDescent="0.25">
      <c r="C1354" s="5"/>
    </row>
    <row r="1355" spans="3:3" x14ac:dyDescent="0.25">
      <c r="C1355" s="5"/>
    </row>
    <row r="1356" spans="3:3" x14ac:dyDescent="0.25">
      <c r="C1356" s="5"/>
    </row>
    <row r="1357" spans="3:3" x14ac:dyDescent="0.25">
      <c r="C1357" s="5"/>
    </row>
    <row r="1358" spans="3:3" x14ac:dyDescent="0.25">
      <c r="C1358" s="5"/>
    </row>
    <row r="1359" spans="3:3" x14ac:dyDescent="0.25">
      <c r="C1359" s="5"/>
    </row>
    <row r="1360" spans="3:3" x14ac:dyDescent="0.25">
      <c r="C1360" s="5"/>
    </row>
    <row r="1361" spans="3:3" x14ac:dyDescent="0.25">
      <c r="C1361" s="5"/>
    </row>
    <row r="1362" spans="3:3" x14ac:dyDescent="0.25">
      <c r="C1362" s="5"/>
    </row>
    <row r="1363" spans="3:3" x14ac:dyDescent="0.25">
      <c r="C1363" s="5"/>
    </row>
    <row r="1364" spans="3:3" x14ac:dyDescent="0.25">
      <c r="C1364" s="5"/>
    </row>
    <row r="1365" spans="3:3" x14ac:dyDescent="0.25">
      <c r="C1365" s="5"/>
    </row>
    <row r="1366" spans="3:3" x14ac:dyDescent="0.25">
      <c r="C1366" s="5"/>
    </row>
    <row r="1367" spans="3:3" x14ac:dyDescent="0.25">
      <c r="C1367" s="5"/>
    </row>
    <row r="1368" spans="3:3" x14ac:dyDescent="0.25">
      <c r="C1368" s="5"/>
    </row>
    <row r="1369" spans="3:3" x14ac:dyDescent="0.25">
      <c r="C1369" s="5"/>
    </row>
    <row r="1370" spans="3:3" x14ac:dyDescent="0.25">
      <c r="C1370" s="5"/>
    </row>
    <row r="1371" spans="3:3" x14ac:dyDescent="0.25">
      <c r="C1371" s="5"/>
    </row>
    <row r="1372" spans="3:3" x14ac:dyDescent="0.25">
      <c r="C1372" s="5"/>
    </row>
    <row r="1373" spans="3:3" x14ac:dyDescent="0.25">
      <c r="C1373" s="5"/>
    </row>
    <row r="1374" spans="3:3" x14ac:dyDescent="0.25">
      <c r="C1374" s="5"/>
    </row>
    <row r="1375" spans="3:3" x14ac:dyDescent="0.25">
      <c r="C1375" s="5"/>
    </row>
    <row r="1376" spans="3:3" x14ac:dyDescent="0.25">
      <c r="C1376" s="5"/>
    </row>
    <row r="1377" spans="3:3" x14ac:dyDescent="0.25">
      <c r="C1377" s="5"/>
    </row>
    <row r="1378" spans="3:3" x14ac:dyDescent="0.25">
      <c r="C1378" s="5"/>
    </row>
    <row r="1379" spans="3:3" x14ac:dyDescent="0.25">
      <c r="C1379" s="5"/>
    </row>
    <row r="1380" spans="3:3" x14ac:dyDescent="0.25">
      <c r="C1380" s="5"/>
    </row>
    <row r="1381" spans="3:3" x14ac:dyDescent="0.25">
      <c r="C1381" s="5"/>
    </row>
    <row r="1382" spans="3:3" x14ac:dyDescent="0.25">
      <c r="C1382" s="5"/>
    </row>
    <row r="1383" spans="3:3" x14ac:dyDescent="0.25">
      <c r="C1383" s="5"/>
    </row>
    <row r="1384" spans="3:3" x14ac:dyDescent="0.25">
      <c r="C1384" s="5"/>
    </row>
    <row r="1385" spans="3:3" x14ac:dyDescent="0.25">
      <c r="C1385" s="5"/>
    </row>
    <row r="1386" spans="3:3" x14ac:dyDescent="0.25">
      <c r="C1386" s="5"/>
    </row>
    <row r="1387" spans="3:3" x14ac:dyDescent="0.25">
      <c r="C1387" s="5"/>
    </row>
    <row r="1388" spans="3:3" x14ac:dyDescent="0.25">
      <c r="C1388" s="5"/>
    </row>
    <row r="1389" spans="3:3" x14ac:dyDescent="0.25">
      <c r="C1389" s="5"/>
    </row>
    <row r="1390" spans="3:3" x14ac:dyDescent="0.25">
      <c r="C1390" s="5"/>
    </row>
    <row r="1391" spans="3:3" x14ac:dyDescent="0.25">
      <c r="C1391" s="5"/>
    </row>
    <row r="1392" spans="3:3" x14ac:dyDescent="0.25">
      <c r="C1392" s="5"/>
    </row>
    <row r="1393" spans="3:3" x14ac:dyDescent="0.25">
      <c r="C1393" s="5"/>
    </row>
    <row r="1394" spans="3:3" x14ac:dyDescent="0.25">
      <c r="C1394" s="5"/>
    </row>
    <row r="1395" spans="3:3" x14ac:dyDescent="0.25">
      <c r="C1395" s="5"/>
    </row>
    <row r="1396" spans="3:3" x14ac:dyDescent="0.25">
      <c r="C1396" s="5"/>
    </row>
    <row r="1397" spans="3:3" x14ac:dyDescent="0.25">
      <c r="C1397" s="5"/>
    </row>
    <row r="1398" spans="3:3" x14ac:dyDescent="0.25">
      <c r="C1398" s="5"/>
    </row>
    <row r="1399" spans="3:3" x14ac:dyDescent="0.25">
      <c r="C1399" s="5"/>
    </row>
    <row r="1400" spans="3:3" x14ac:dyDescent="0.25">
      <c r="C1400" s="5"/>
    </row>
    <row r="1401" spans="3:3" x14ac:dyDescent="0.25">
      <c r="C1401" s="5"/>
    </row>
    <row r="1402" spans="3:3" x14ac:dyDescent="0.25">
      <c r="C1402" s="5"/>
    </row>
    <row r="1403" spans="3:3" x14ac:dyDescent="0.25">
      <c r="C1403" s="5"/>
    </row>
    <row r="1404" spans="3:3" x14ac:dyDescent="0.25">
      <c r="C1404" s="5"/>
    </row>
    <row r="1405" spans="3:3" x14ac:dyDescent="0.25">
      <c r="C1405" s="5"/>
    </row>
    <row r="1406" spans="3:3" x14ac:dyDescent="0.25">
      <c r="C1406" s="5"/>
    </row>
    <row r="1407" spans="3:3" x14ac:dyDescent="0.25">
      <c r="C1407" s="5"/>
    </row>
    <row r="1408" spans="3:3" x14ac:dyDescent="0.25">
      <c r="C1408" s="5"/>
    </row>
    <row r="1409" spans="3:3" x14ac:dyDescent="0.25">
      <c r="C1409" s="5"/>
    </row>
    <row r="1410" spans="3:3" x14ac:dyDescent="0.25">
      <c r="C1410" s="5"/>
    </row>
    <row r="1411" spans="3:3" x14ac:dyDescent="0.25">
      <c r="C1411" s="5"/>
    </row>
    <row r="1412" spans="3:3" x14ac:dyDescent="0.25">
      <c r="C1412" s="5"/>
    </row>
    <row r="1413" spans="3:3" x14ac:dyDescent="0.25">
      <c r="C1413" s="5"/>
    </row>
    <row r="1414" spans="3:3" x14ac:dyDescent="0.25">
      <c r="C1414" s="5"/>
    </row>
    <row r="1415" spans="3:3" x14ac:dyDescent="0.25">
      <c r="C1415" s="5"/>
    </row>
    <row r="1416" spans="3:3" x14ac:dyDescent="0.25">
      <c r="C1416" s="5"/>
    </row>
    <row r="1417" spans="3:3" x14ac:dyDescent="0.25">
      <c r="C1417" s="5"/>
    </row>
    <row r="1418" spans="3:3" x14ac:dyDescent="0.25">
      <c r="C1418" s="5"/>
    </row>
    <row r="1419" spans="3:3" x14ac:dyDescent="0.25">
      <c r="C1419" s="5"/>
    </row>
    <row r="1420" spans="3:3" x14ac:dyDescent="0.25">
      <c r="C1420" s="5"/>
    </row>
    <row r="1421" spans="3:3" x14ac:dyDescent="0.25">
      <c r="C1421" s="5"/>
    </row>
    <row r="1422" spans="3:3" x14ac:dyDescent="0.25">
      <c r="C1422" s="5"/>
    </row>
    <row r="1423" spans="3:3" x14ac:dyDescent="0.25">
      <c r="C1423" s="5"/>
    </row>
    <row r="1424" spans="3:3" x14ac:dyDescent="0.25">
      <c r="C1424" s="5"/>
    </row>
    <row r="1425" spans="3:3" x14ac:dyDescent="0.25">
      <c r="C1425" s="5"/>
    </row>
    <row r="1426" spans="3:3" x14ac:dyDescent="0.25">
      <c r="C1426" s="5"/>
    </row>
    <row r="1427" spans="3:3" x14ac:dyDescent="0.25">
      <c r="C1427" s="5"/>
    </row>
    <row r="1428" spans="3:3" x14ac:dyDescent="0.25">
      <c r="C1428" s="5"/>
    </row>
    <row r="1429" spans="3:3" x14ac:dyDescent="0.25">
      <c r="C1429" s="5"/>
    </row>
    <row r="1430" spans="3:3" x14ac:dyDescent="0.25">
      <c r="C1430" s="5"/>
    </row>
    <row r="1431" spans="3:3" x14ac:dyDescent="0.25">
      <c r="C1431" s="5"/>
    </row>
    <row r="1432" spans="3:3" x14ac:dyDescent="0.25">
      <c r="C1432" s="5"/>
    </row>
    <row r="1433" spans="3:3" x14ac:dyDescent="0.25">
      <c r="C1433" s="5"/>
    </row>
    <row r="1434" spans="3:3" x14ac:dyDescent="0.25">
      <c r="C1434" s="5"/>
    </row>
    <row r="1435" spans="3:3" x14ac:dyDescent="0.25">
      <c r="C1435" s="5"/>
    </row>
    <row r="1436" spans="3:3" x14ac:dyDescent="0.25">
      <c r="C1436" s="5"/>
    </row>
    <row r="1437" spans="3:3" x14ac:dyDescent="0.25">
      <c r="C1437" s="5"/>
    </row>
    <row r="1438" spans="3:3" x14ac:dyDescent="0.25">
      <c r="C1438" s="5"/>
    </row>
    <row r="1439" spans="3:3" x14ac:dyDescent="0.25">
      <c r="C1439" s="5"/>
    </row>
    <row r="1440" spans="3:3" x14ac:dyDescent="0.25">
      <c r="C1440" s="5"/>
    </row>
    <row r="1441" spans="3:3" x14ac:dyDescent="0.25">
      <c r="C1441" s="5"/>
    </row>
    <row r="1442" spans="3:3" x14ac:dyDescent="0.25">
      <c r="C1442" s="5"/>
    </row>
    <row r="1443" spans="3:3" x14ac:dyDescent="0.25">
      <c r="C1443" s="5"/>
    </row>
    <row r="1444" spans="3:3" x14ac:dyDescent="0.25">
      <c r="C1444" s="5"/>
    </row>
    <row r="1445" spans="3:3" x14ac:dyDescent="0.25">
      <c r="C1445" s="5"/>
    </row>
    <row r="1446" spans="3:3" x14ac:dyDescent="0.25">
      <c r="C1446" s="5"/>
    </row>
    <row r="1447" spans="3:3" x14ac:dyDescent="0.25">
      <c r="C1447" s="5"/>
    </row>
    <row r="1448" spans="3:3" x14ac:dyDescent="0.25">
      <c r="C1448" s="5"/>
    </row>
    <row r="1449" spans="3:3" x14ac:dyDescent="0.25">
      <c r="C1449" s="5"/>
    </row>
    <row r="1450" spans="3:3" x14ac:dyDescent="0.25">
      <c r="C1450" s="5"/>
    </row>
    <row r="1451" spans="3:3" x14ac:dyDescent="0.25">
      <c r="C1451" s="5"/>
    </row>
    <row r="1452" spans="3:3" x14ac:dyDescent="0.25">
      <c r="C1452" s="5"/>
    </row>
    <row r="1453" spans="3:3" x14ac:dyDescent="0.25">
      <c r="C1453" s="5"/>
    </row>
    <row r="1454" spans="3:3" x14ac:dyDescent="0.25">
      <c r="C1454" s="5"/>
    </row>
    <row r="1455" spans="3:3" x14ac:dyDescent="0.25">
      <c r="C1455" s="5"/>
    </row>
    <row r="1456" spans="3:3" x14ac:dyDescent="0.25">
      <c r="C1456" s="5"/>
    </row>
    <row r="1457" spans="3:3" x14ac:dyDescent="0.25">
      <c r="C1457" s="5"/>
    </row>
    <row r="1458" spans="3:3" x14ac:dyDescent="0.25">
      <c r="C1458" s="5"/>
    </row>
    <row r="1459" spans="3:3" x14ac:dyDescent="0.25">
      <c r="C1459" s="5"/>
    </row>
    <row r="1460" spans="3:3" x14ac:dyDescent="0.25">
      <c r="C1460" s="5"/>
    </row>
    <row r="1461" spans="3:3" x14ac:dyDescent="0.25">
      <c r="C1461" s="5"/>
    </row>
    <row r="1462" spans="3:3" x14ac:dyDescent="0.25">
      <c r="C1462" s="5"/>
    </row>
    <row r="1463" spans="3:3" x14ac:dyDescent="0.25">
      <c r="C1463" s="5"/>
    </row>
    <row r="1464" spans="3:3" x14ac:dyDescent="0.25">
      <c r="C1464" s="5"/>
    </row>
    <row r="1465" spans="3:3" x14ac:dyDescent="0.25">
      <c r="C1465" s="5"/>
    </row>
    <row r="1466" spans="3:3" x14ac:dyDescent="0.25">
      <c r="C1466" s="5"/>
    </row>
    <row r="1467" spans="3:3" x14ac:dyDescent="0.25">
      <c r="C1467" s="5"/>
    </row>
    <row r="1468" spans="3:3" x14ac:dyDescent="0.25">
      <c r="C1468" s="5"/>
    </row>
    <row r="1469" spans="3:3" x14ac:dyDescent="0.25">
      <c r="C1469" s="5"/>
    </row>
    <row r="1470" spans="3:3" x14ac:dyDescent="0.25">
      <c r="C1470" s="5"/>
    </row>
    <row r="1471" spans="3:3" x14ac:dyDescent="0.25">
      <c r="C1471" s="5"/>
    </row>
    <row r="1472" spans="3:3" x14ac:dyDescent="0.25">
      <c r="C1472" s="5"/>
    </row>
    <row r="1473" spans="3:3" x14ac:dyDescent="0.25">
      <c r="C1473" s="5"/>
    </row>
    <row r="1474" spans="3:3" x14ac:dyDescent="0.25">
      <c r="C1474" s="5"/>
    </row>
    <row r="1475" spans="3:3" x14ac:dyDescent="0.25">
      <c r="C1475" s="5"/>
    </row>
    <row r="1476" spans="3:3" x14ac:dyDescent="0.25">
      <c r="C1476" s="5"/>
    </row>
    <row r="1477" spans="3:3" x14ac:dyDescent="0.25">
      <c r="C1477" s="5"/>
    </row>
    <row r="1478" spans="3:3" x14ac:dyDescent="0.25">
      <c r="C1478" s="5"/>
    </row>
    <row r="1479" spans="3:3" x14ac:dyDescent="0.25">
      <c r="C1479" s="5"/>
    </row>
    <row r="1480" spans="3:3" x14ac:dyDescent="0.25">
      <c r="C1480" s="5"/>
    </row>
    <row r="1481" spans="3:3" x14ac:dyDescent="0.25">
      <c r="C1481" s="5"/>
    </row>
    <row r="1482" spans="3:3" x14ac:dyDescent="0.25">
      <c r="C1482" s="5"/>
    </row>
    <row r="1483" spans="3:3" x14ac:dyDescent="0.25">
      <c r="C1483" s="5"/>
    </row>
    <row r="1484" spans="3:3" x14ac:dyDescent="0.25">
      <c r="C1484" s="5"/>
    </row>
    <row r="1485" spans="3:3" x14ac:dyDescent="0.25">
      <c r="C1485" s="5"/>
    </row>
    <row r="1486" spans="3:3" x14ac:dyDescent="0.25">
      <c r="C1486" s="5"/>
    </row>
    <row r="1487" spans="3:3" x14ac:dyDescent="0.25">
      <c r="C1487" s="5"/>
    </row>
    <row r="1488" spans="3:3" x14ac:dyDescent="0.25">
      <c r="C1488" s="5"/>
    </row>
    <row r="1489" spans="3:3" x14ac:dyDescent="0.25">
      <c r="C1489" s="5"/>
    </row>
    <row r="1490" spans="3:3" x14ac:dyDescent="0.25">
      <c r="C1490" s="5"/>
    </row>
    <row r="1491" spans="3:3" x14ac:dyDescent="0.25">
      <c r="C1491" s="5"/>
    </row>
    <row r="1492" spans="3:3" x14ac:dyDescent="0.25">
      <c r="C1492" s="5"/>
    </row>
    <row r="1493" spans="3:3" x14ac:dyDescent="0.25">
      <c r="C1493" s="5"/>
    </row>
    <row r="1494" spans="3:3" x14ac:dyDescent="0.25">
      <c r="C1494" s="5"/>
    </row>
    <row r="1495" spans="3:3" x14ac:dyDescent="0.25">
      <c r="C1495" s="5"/>
    </row>
    <row r="1496" spans="3:3" x14ac:dyDescent="0.25">
      <c r="C1496" s="5"/>
    </row>
    <row r="1497" spans="3:3" x14ac:dyDescent="0.25">
      <c r="C1497" s="5"/>
    </row>
    <row r="1498" spans="3:3" x14ac:dyDescent="0.25">
      <c r="C1498" s="5"/>
    </row>
    <row r="1499" spans="3:3" x14ac:dyDescent="0.25">
      <c r="C1499" s="5"/>
    </row>
    <row r="1500" spans="3:3" x14ac:dyDescent="0.25">
      <c r="C1500" s="5"/>
    </row>
    <row r="1501" spans="3:3" x14ac:dyDescent="0.25">
      <c r="C1501" s="5"/>
    </row>
    <row r="1502" spans="3:3" x14ac:dyDescent="0.25">
      <c r="C1502" s="5"/>
    </row>
    <row r="1503" spans="3:3" x14ac:dyDescent="0.25">
      <c r="C1503" s="5"/>
    </row>
    <row r="1504" spans="3:3" x14ac:dyDescent="0.25">
      <c r="C1504" s="5"/>
    </row>
    <row r="1505" spans="3:3" x14ac:dyDescent="0.25">
      <c r="C1505" s="5"/>
    </row>
    <row r="1506" spans="3:3" x14ac:dyDescent="0.25">
      <c r="C1506" s="5"/>
    </row>
    <row r="1507" spans="3:3" x14ac:dyDescent="0.25">
      <c r="C1507" s="5"/>
    </row>
    <row r="1508" spans="3:3" x14ac:dyDescent="0.25">
      <c r="C1508" s="5"/>
    </row>
    <row r="1509" spans="3:3" x14ac:dyDescent="0.25">
      <c r="C1509" s="5"/>
    </row>
    <row r="1510" spans="3:3" x14ac:dyDescent="0.25">
      <c r="C1510" s="5"/>
    </row>
    <row r="1511" spans="3:3" x14ac:dyDescent="0.25">
      <c r="C1511" s="5"/>
    </row>
    <row r="1512" spans="3:3" x14ac:dyDescent="0.25">
      <c r="C1512" s="5"/>
    </row>
    <row r="1513" spans="3:3" x14ac:dyDescent="0.25">
      <c r="C1513" s="5"/>
    </row>
    <row r="1514" spans="3:3" x14ac:dyDescent="0.25">
      <c r="C1514" s="5"/>
    </row>
    <row r="1515" spans="3:3" x14ac:dyDescent="0.25">
      <c r="C1515" s="5"/>
    </row>
    <row r="1516" spans="3:3" x14ac:dyDescent="0.25">
      <c r="C1516" s="5"/>
    </row>
    <row r="1517" spans="3:3" x14ac:dyDescent="0.25">
      <c r="C1517" s="5"/>
    </row>
    <row r="1518" spans="3:3" x14ac:dyDescent="0.25">
      <c r="C1518" s="5"/>
    </row>
    <row r="1519" spans="3:3" x14ac:dyDescent="0.25">
      <c r="C1519" s="5"/>
    </row>
    <row r="1520" spans="3:3" x14ac:dyDescent="0.25">
      <c r="C1520" s="5"/>
    </row>
    <row r="1521" spans="3:3" x14ac:dyDescent="0.25">
      <c r="C1521" s="5"/>
    </row>
    <row r="1522" spans="3:3" x14ac:dyDescent="0.25">
      <c r="C1522" s="5"/>
    </row>
    <row r="1523" spans="3:3" x14ac:dyDescent="0.25">
      <c r="C1523" s="5"/>
    </row>
    <row r="1524" spans="3:3" x14ac:dyDescent="0.25">
      <c r="C1524" s="5"/>
    </row>
    <row r="1525" spans="3:3" x14ac:dyDescent="0.25">
      <c r="C1525" s="5"/>
    </row>
    <row r="1526" spans="3:3" x14ac:dyDescent="0.25">
      <c r="C1526" s="5"/>
    </row>
    <row r="1527" spans="3:3" x14ac:dyDescent="0.25">
      <c r="C1527" s="5"/>
    </row>
    <row r="1528" spans="3:3" x14ac:dyDescent="0.25">
      <c r="C1528" s="5"/>
    </row>
    <row r="1529" spans="3:3" x14ac:dyDescent="0.25">
      <c r="C1529" s="5"/>
    </row>
    <row r="1530" spans="3:3" x14ac:dyDescent="0.25">
      <c r="C1530" s="5"/>
    </row>
    <row r="1531" spans="3:3" x14ac:dyDescent="0.25">
      <c r="C1531" s="5"/>
    </row>
    <row r="1532" spans="3:3" x14ac:dyDescent="0.25">
      <c r="C1532" s="5"/>
    </row>
    <row r="1533" spans="3:3" x14ac:dyDescent="0.25">
      <c r="C1533" s="5"/>
    </row>
    <row r="1534" spans="3:3" x14ac:dyDescent="0.25">
      <c r="C1534" s="5"/>
    </row>
    <row r="1535" spans="3:3" x14ac:dyDescent="0.25">
      <c r="C1535" s="5"/>
    </row>
    <row r="1536" spans="3:3" x14ac:dyDescent="0.25">
      <c r="C1536" s="5"/>
    </row>
    <row r="1537" spans="3:3" x14ac:dyDescent="0.25">
      <c r="C1537" s="5"/>
    </row>
    <row r="1538" spans="3:3" x14ac:dyDescent="0.25">
      <c r="C1538" s="5"/>
    </row>
    <row r="1539" spans="3:3" x14ac:dyDescent="0.25">
      <c r="C1539" s="5"/>
    </row>
    <row r="1540" spans="3:3" x14ac:dyDescent="0.25">
      <c r="C1540" s="5"/>
    </row>
    <row r="1541" spans="3:3" x14ac:dyDescent="0.25">
      <c r="C1541" s="5"/>
    </row>
    <row r="1542" spans="3:3" x14ac:dyDescent="0.25">
      <c r="C1542" s="5"/>
    </row>
    <row r="1543" spans="3:3" x14ac:dyDescent="0.25">
      <c r="C1543" s="5"/>
    </row>
    <row r="1544" spans="3:3" x14ac:dyDescent="0.25">
      <c r="C1544" s="5"/>
    </row>
    <row r="1545" spans="3:3" x14ac:dyDescent="0.25">
      <c r="C1545" s="5"/>
    </row>
    <row r="1546" spans="3:3" x14ac:dyDescent="0.25">
      <c r="C1546" s="5"/>
    </row>
    <row r="1547" spans="3:3" x14ac:dyDescent="0.25">
      <c r="C1547" s="5"/>
    </row>
    <row r="1548" spans="3:3" x14ac:dyDescent="0.25">
      <c r="C1548" s="5"/>
    </row>
    <row r="1549" spans="3:3" x14ac:dyDescent="0.25">
      <c r="C1549" s="5"/>
    </row>
    <row r="1550" spans="3:3" x14ac:dyDescent="0.25">
      <c r="C1550" s="5"/>
    </row>
    <row r="1551" spans="3:3" x14ac:dyDescent="0.25">
      <c r="C1551" s="5"/>
    </row>
    <row r="1552" spans="3:3" x14ac:dyDescent="0.25">
      <c r="C1552" s="5"/>
    </row>
    <row r="1553" spans="3:3" x14ac:dyDescent="0.25">
      <c r="C1553" s="5"/>
    </row>
    <row r="1554" spans="3:3" x14ac:dyDescent="0.25">
      <c r="C1554" s="5"/>
    </row>
    <row r="1555" spans="3:3" x14ac:dyDescent="0.25">
      <c r="C1555" s="5"/>
    </row>
    <row r="1556" spans="3:3" x14ac:dyDescent="0.25">
      <c r="C1556" s="5"/>
    </row>
    <row r="1557" spans="3:3" x14ac:dyDescent="0.25">
      <c r="C1557" s="5"/>
    </row>
    <row r="1558" spans="3:3" x14ac:dyDescent="0.25">
      <c r="C1558" s="5"/>
    </row>
    <row r="1559" spans="3:3" x14ac:dyDescent="0.25">
      <c r="C1559" s="5"/>
    </row>
    <row r="1560" spans="3:3" x14ac:dyDescent="0.25">
      <c r="C1560" s="5"/>
    </row>
    <row r="1561" spans="3:3" x14ac:dyDescent="0.25">
      <c r="C1561" s="5"/>
    </row>
    <row r="1562" spans="3:3" x14ac:dyDescent="0.25">
      <c r="C1562" s="5"/>
    </row>
    <row r="1563" spans="3:3" x14ac:dyDescent="0.25">
      <c r="C1563" s="5"/>
    </row>
    <row r="1564" spans="3:3" x14ac:dyDescent="0.25">
      <c r="C1564" s="5"/>
    </row>
    <row r="1565" spans="3:3" x14ac:dyDescent="0.25">
      <c r="C1565" s="5"/>
    </row>
    <row r="1566" spans="3:3" x14ac:dyDescent="0.25">
      <c r="C1566" s="5"/>
    </row>
    <row r="1567" spans="3:3" x14ac:dyDescent="0.25">
      <c r="C1567" s="5"/>
    </row>
    <row r="1568" spans="3:3" x14ac:dyDescent="0.25">
      <c r="C1568" s="5"/>
    </row>
    <row r="1569" spans="3:3" x14ac:dyDescent="0.25">
      <c r="C1569" s="5"/>
    </row>
    <row r="1570" spans="3:3" x14ac:dyDescent="0.25">
      <c r="C1570" s="5"/>
    </row>
    <row r="1571" spans="3:3" x14ac:dyDescent="0.25">
      <c r="C1571" s="5"/>
    </row>
    <row r="1572" spans="3:3" x14ac:dyDescent="0.25">
      <c r="C1572" s="5"/>
    </row>
    <row r="1573" spans="3:3" x14ac:dyDescent="0.25">
      <c r="C1573" s="5"/>
    </row>
    <row r="1574" spans="3:3" x14ac:dyDescent="0.25">
      <c r="C1574" s="5"/>
    </row>
    <row r="1575" spans="3:3" x14ac:dyDescent="0.25">
      <c r="C1575" s="5"/>
    </row>
    <row r="1576" spans="3:3" x14ac:dyDescent="0.25">
      <c r="C1576" s="5"/>
    </row>
    <row r="1577" spans="3:3" x14ac:dyDescent="0.25">
      <c r="C1577" s="5"/>
    </row>
    <row r="1578" spans="3:3" x14ac:dyDescent="0.25">
      <c r="C1578" s="5"/>
    </row>
    <row r="1579" spans="3:3" x14ac:dyDescent="0.25">
      <c r="C1579" s="5"/>
    </row>
    <row r="1580" spans="3:3" x14ac:dyDescent="0.25">
      <c r="C1580" s="5"/>
    </row>
    <row r="1581" spans="3:3" x14ac:dyDescent="0.25">
      <c r="C1581" s="5"/>
    </row>
    <row r="1582" spans="3:3" x14ac:dyDescent="0.25">
      <c r="C1582" s="5"/>
    </row>
    <row r="1583" spans="3:3" x14ac:dyDescent="0.25">
      <c r="C1583" s="5"/>
    </row>
    <row r="1584" spans="3:3" x14ac:dyDescent="0.25">
      <c r="C1584" s="5"/>
    </row>
    <row r="1585" spans="3:3" x14ac:dyDescent="0.25">
      <c r="C1585" s="5"/>
    </row>
    <row r="1586" spans="3:3" x14ac:dyDescent="0.25">
      <c r="C1586" s="5"/>
    </row>
    <row r="1587" spans="3:3" x14ac:dyDescent="0.25">
      <c r="C1587" s="5"/>
    </row>
    <row r="1588" spans="3:3" x14ac:dyDescent="0.25">
      <c r="C1588" s="5"/>
    </row>
    <row r="1589" spans="3:3" x14ac:dyDescent="0.25">
      <c r="C1589" s="5"/>
    </row>
    <row r="1590" spans="3:3" x14ac:dyDescent="0.25">
      <c r="C1590" s="5"/>
    </row>
    <row r="1591" spans="3:3" x14ac:dyDescent="0.25">
      <c r="C1591" s="5"/>
    </row>
    <row r="1592" spans="3:3" x14ac:dyDescent="0.25">
      <c r="C1592" s="5"/>
    </row>
    <row r="1593" spans="3:3" x14ac:dyDescent="0.25">
      <c r="C1593" s="5"/>
    </row>
    <row r="1594" spans="3:3" x14ac:dyDescent="0.25">
      <c r="C1594" s="5"/>
    </row>
    <row r="1595" spans="3:3" x14ac:dyDescent="0.25">
      <c r="C1595" s="5"/>
    </row>
    <row r="1596" spans="3:3" x14ac:dyDescent="0.25">
      <c r="C1596" s="5"/>
    </row>
    <row r="1597" spans="3:3" x14ac:dyDescent="0.25">
      <c r="C1597" s="5"/>
    </row>
    <row r="1598" spans="3:3" x14ac:dyDescent="0.25">
      <c r="C1598" s="5"/>
    </row>
    <row r="1599" spans="3:3" x14ac:dyDescent="0.25">
      <c r="C1599" s="5"/>
    </row>
    <row r="1600" spans="3:3" x14ac:dyDescent="0.25">
      <c r="C1600" s="5"/>
    </row>
    <row r="1601" spans="3:3" x14ac:dyDescent="0.25">
      <c r="C1601" s="5"/>
    </row>
    <row r="1602" spans="3:3" x14ac:dyDescent="0.25">
      <c r="C1602" s="5"/>
    </row>
    <row r="1603" spans="3:3" x14ac:dyDescent="0.25">
      <c r="C1603" s="5"/>
    </row>
    <row r="1604" spans="3:3" x14ac:dyDescent="0.25">
      <c r="C1604" s="5"/>
    </row>
    <row r="1605" spans="3:3" x14ac:dyDescent="0.25">
      <c r="C1605" s="5"/>
    </row>
    <row r="1606" spans="3:3" x14ac:dyDescent="0.25">
      <c r="C1606" s="5"/>
    </row>
    <row r="1607" spans="3:3" x14ac:dyDescent="0.25">
      <c r="C1607" s="5"/>
    </row>
    <row r="1608" spans="3:3" x14ac:dyDescent="0.25">
      <c r="C1608" s="5"/>
    </row>
    <row r="1609" spans="3:3" x14ac:dyDescent="0.25">
      <c r="C1609" s="5"/>
    </row>
    <row r="1610" spans="3:3" x14ac:dyDescent="0.25">
      <c r="C1610" s="5"/>
    </row>
    <row r="1611" spans="3:3" x14ac:dyDescent="0.25">
      <c r="C1611" s="5"/>
    </row>
    <row r="1612" spans="3:3" x14ac:dyDescent="0.25">
      <c r="C1612" s="5"/>
    </row>
    <row r="1613" spans="3:3" x14ac:dyDescent="0.25">
      <c r="C1613" s="5"/>
    </row>
    <row r="1614" spans="3:3" x14ac:dyDescent="0.25">
      <c r="C1614" s="5"/>
    </row>
    <row r="1615" spans="3:3" x14ac:dyDescent="0.25">
      <c r="C1615" s="5"/>
    </row>
    <row r="1616" spans="3:3" x14ac:dyDescent="0.25">
      <c r="C1616" s="5"/>
    </row>
    <row r="1617" spans="3:3" x14ac:dyDescent="0.25">
      <c r="C1617" s="5"/>
    </row>
    <row r="1618" spans="3:3" x14ac:dyDescent="0.25">
      <c r="C1618" s="5"/>
    </row>
    <row r="1619" spans="3:3" x14ac:dyDescent="0.25">
      <c r="C1619" s="5"/>
    </row>
    <row r="1620" spans="3:3" x14ac:dyDescent="0.25">
      <c r="C1620" s="5"/>
    </row>
    <row r="1621" spans="3:3" x14ac:dyDescent="0.25">
      <c r="C1621" s="5"/>
    </row>
    <row r="1622" spans="3:3" x14ac:dyDescent="0.25">
      <c r="C1622" s="5"/>
    </row>
    <row r="1623" spans="3:3" x14ac:dyDescent="0.25">
      <c r="C1623" s="5"/>
    </row>
    <row r="1624" spans="3:3" x14ac:dyDescent="0.25">
      <c r="C1624" s="5"/>
    </row>
    <row r="1625" spans="3:3" x14ac:dyDescent="0.25">
      <c r="C1625" s="5"/>
    </row>
    <row r="1626" spans="3:3" x14ac:dyDescent="0.25">
      <c r="C1626" s="5"/>
    </row>
    <row r="1627" spans="3:3" x14ac:dyDescent="0.25">
      <c r="C1627" s="5"/>
    </row>
    <row r="1628" spans="3:3" x14ac:dyDescent="0.25">
      <c r="C1628" s="5"/>
    </row>
    <row r="1629" spans="3:3" x14ac:dyDescent="0.25">
      <c r="C1629" s="5"/>
    </row>
    <row r="1630" spans="3:3" x14ac:dyDescent="0.25">
      <c r="C1630" s="5"/>
    </row>
    <row r="1631" spans="3:3" x14ac:dyDescent="0.25">
      <c r="C1631" s="5"/>
    </row>
    <row r="1632" spans="3:3" x14ac:dyDescent="0.25">
      <c r="C1632" s="5"/>
    </row>
    <row r="1633" spans="3:3" x14ac:dyDescent="0.25">
      <c r="C1633" s="5"/>
    </row>
    <row r="1634" spans="3:3" x14ac:dyDescent="0.25">
      <c r="C1634" s="5"/>
    </row>
    <row r="1635" spans="3:3" x14ac:dyDescent="0.25">
      <c r="C1635" s="5"/>
    </row>
    <row r="1636" spans="3:3" x14ac:dyDescent="0.25">
      <c r="C1636" s="5"/>
    </row>
    <row r="1637" spans="3:3" x14ac:dyDescent="0.25">
      <c r="C1637" s="5"/>
    </row>
    <row r="1638" spans="3:3" x14ac:dyDescent="0.25">
      <c r="C1638" s="5"/>
    </row>
    <row r="1639" spans="3:3" x14ac:dyDescent="0.25">
      <c r="C1639" s="5"/>
    </row>
    <row r="1640" spans="3:3" x14ac:dyDescent="0.25">
      <c r="C1640" s="5"/>
    </row>
    <row r="1641" spans="3:3" x14ac:dyDescent="0.25">
      <c r="C1641" s="5"/>
    </row>
    <row r="1642" spans="3:3" x14ac:dyDescent="0.25">
      <c r="C1642" s="5"/>
    </row>
    <row r="1643" spans="3:3" x14ac:dyDescent="0.25">
      <c r="C1643" s="5"/>
    </row>
    <row r="1644" spans="3:3" x14ac:dyDescent="0.25">
      <c r="C1644" s="5"/>
    </row>
    <row r="1645" spans="3:3" x14ac:dyDescent="0.25">
      <c r="C1645" s="5"/>
    </row>
    <row r="1646" spans="3:3" x14ac:dyDescent="0.25">
      <c r="C1646" s="5"/>
    </row>
    <row r="1647" spans="3:3" x14ac:dyDescent="0.25">
      <c r="C1647" s="5"/>
    </row>
    <row r="1648" spans="3:3" x14ac:dyDescent="0.25">
      <c r="C1648" s="5"/>
    </row>
    <row r="1649" spans="3:3" x14ac:dyDescent="0.25">
      <c r="C1649" s="5"/>
    </row>
    <row r="1650" spans="3:3" x14ac:dyDescent="0.25">
      <c r="C1650" s="5"/>
    </row>
    <row r="1651" spans="3:3" x14ac:dyDescent="0.25">
      <c r="C1651" s="5"/>
    </row>
    <row r="1652" spans="3:3" x14ac:dyDescent="0.25">
      <c r="C1652" s="5"/>
    </row>
    <row r="1653" spans="3:3" x14ac:dyDescent="0.25">
      <c r="C1653" s="5"/>
    </row>
    <row r="1654" spans="3:3" x14ac:dyDescent="0.25">
      <c r="C1654" s="5"/>
    </row>
    <row r="1655" spans="3:3" x14ac:dyDescent="0.25">
      <c r="C1655" s="5"/>
    </row>
    <row r="1656" spans="3:3" x14ac:dyDescent="0.25">
      <c r="C1656" s="5"/>
    </row>
    <row r="1657" spans="3:3" x14ac:dyDescent="0.25">
      <c r="C1657" s="5"/>
    </row>
    <row r="1658" spans="3:3" x14ac:dyDescent="0.25">
      <c r="C1658" s="5"/>
    </row>
    <row r="1659" spans="3:3" x14ac:dyDescent="0.25">
      <c r="C1659" s="5"/>
    </row>
    <row r="1660" spans="3:3" x14ac:dyDescent="0.25">
      <c r="C1660" s="5"/>
    </row>
    <row r="1661" spans="3:3" x14ac:dyDescent="0.25">
      <c r="C1661" s="5"/>
    </row>
    <row r="1662" spans="3:3" x14ac:dyDescent="0.25">
      <c r="C1662" s="5"/>
    </row>
    <row r="1663" spans="3:3" x14ac:dyDescent="0.25">
      <c r="C1663" s="5"/>
    </row>
    <row r="1664" spans="3:3" x14ac:dyDescent="0.25">
      <c r="C1664" s="5"/>
    </row>
    <row r="1665" spans="3:3" x14ac:dyDescent="0.25">
      <c r="C1665" s="5"/>
    </row>
    <row r="1666" spans="3:3" x14ac:dyDescent="0.25">
      <c r="C1666" s="5"/>
    </row>
    <row r="1667" spans="3:3" x14ac:dyDescent="0.25">
      <c r="C1667" s="5"/>
    </row>
    <row r="1668" spans="3:3" x14ac:dyDescent="0.25">
      <c r="C1668" s="5"/>
    </row>
    <row r="1669" spans="3:3" x14ac:dyDescent="0.25">
      <c r="C1669" s="5"/>
    </row>
    <row r="1670" spans="3:3" x14ac:dyDescent="0.25">
      <c r="C1670" s="5"/>
    </row>
    <row r="1671" spans="3:3" x14ac:dyDescent="0.25">
      <c r="C1671" s="5"/>
    </row>
    <row r="1672" spans="3:3" x14ac:dyDescent="0.25">
      <c r="C1672" s="5"/>
    </row>
    <row r="1673" spans="3:3" x14ac:dyDescent="0.25">
      <c r="C1673" s="5"/>
    </row>
    <row r="1674" spans="3:3" x14ac:dyDescent="0.25">
      <c r="C1674" s="5"/>
    </row>
    <row r="1675" spans="3:3" x14ac:dyDescent="0.25">
      <c r="C1675" s="5"/>
    </row>
    <row r="1676" spans="3:3" x14ac:dyDescent="0.25">
      <c r="C1676" s="5"/>
    </row>
    <row r="1677" spans="3:3" x14ac:dyDescent="0.25">
      <c r="C1677" s="5"/>
    </row>
    <row r="1678" spans="3:3" x14ac:dyDescent="0.25">
      <c r="C1678" s="5"/>
    </row>
    <row r="1679" spans="3:3" x14ac:dyDescent="0.25">
      <c r="C1679" s="5"/>
    </row>
    <row r="1680" spans="3:3" x14ac:dyDescent="0.25">
      <c r="C1680" s="5"/>
    </row>
    <row r="1681" spans="3:3" x14ac:dyDescent="0.25">
      <c r="C1681" s="5"/>
    </row>
    <row r="1682" spans="3:3" x14ac:dyDescent="0.25">
      <c r="C1682" s="5"/>
    </row>
    <row r="1683" spans="3:3" x14ac:dyDescent="0.25">
      <c r="C1683" s="5"/>
    </row>
    <row r="1684" spans="3:3" x14ac:dyDescent="0.25">
      <c r="C1684" s="5"/>
    </row>
    <row r="1685" spans="3:3" x14ac:dyDescent="0.25">
      <c r="C1685" s="5"/>
    </row>
    <row r="1686" spans="3:3" x14ac:dyDescent="0.25">
      <c r="C1686" s="5"/>
    </row>
    <row r="1687" spans="3:3" x14ac:dyDescent="0.25">
      <c r="C1687" s="5"/>
    </row>
    <row r="1688" spans="3:3" x14ac:dyDescent="0.25">
      <c r="C1688" s="5"/>
    </row>
    <row r="1689" spans="3:3" x14ac:dyDescent="0.25">
      <c r="C1689" s="5"/>
    </row>
    <row r="1690" spans="3:3" x14ac:dyDescent="0.25">
      <c r="C1690" s="5"/>
    </row>
    <row r="1691" spans="3:3" x14ac:dyDescent="0.25">
      <c r="C1691" s="5"/>
    </row>
    <row r="1692" spans="3:3" x14ac:dyDescent="0.25">
      <c r="C1692" s="5"/>
    </row>
    <row r="1693" spans="3:3" x14ac:dyDescent="0.25">
      <c r="C1693" s="5"/>
    </row>
    <row r="1694" spans="3:3" x14ac:dyDescent="0.25">
      <c r="C1694" s="5"/>
    </row>
    <row r="1695" spans="3:3" x14ac:dyDescent="0.25">
      <c r="C1695" s="5"/>
    </row>
    <row r="1696" spans="3:3" x14ac:dyDescent="0.25">
      <c r="C1696" s="5"/>
    </row>
    <row r="1697" spans="3:3" x14ac:dyDescent="0.25">
      <c r="C1697" s="5"/>
    </row>
    <row r="1698" spans="3:3" x14ac:dyDescent="0.25">
      <c r="C1698" s="5"/>
    </row>
    <row r="1699" spans="3:3" x14ac:dyDescent="0.25">
      <c r="C1699" s="5"/>
    </row>
    <row r="1700" spans="3:3" x14ac:dyDescent="0.25">
      <c r="C1700" s="5"/>
    </row>
    <row r="1701" spans="3:3" x14ac:dyDescent="0.25">
      <c r="C1701" s="5"/>
    </row>
    <row r="1702" spans="3:3" x14ac:dyDescent="0.25">
      <c r="C1702" s="5"/>
    </row>
    <row r="1703" spans="3:3" x14ac:dyDescent="0.25">
      <c r="C1703" s="5"/>
    </row>
    <row r="1704" spans="3:3" x14ac:dyDescent="0.25">
      <c r="C1704" s="5"/>
    </row>
    <row r="1705" spans="3:3" x14ac:dyDescent="0.25">
      <c r="C1705" s="5"/>
    </row>
    <row r="1706" spans="3:3" x14ac:dyDescent="0.25">
      <c r="C1706" s="5"/>
    </row>
    <row r="1707" spans="3:3" x14ac:dyDescent="0.25">
      <c r="C1707" s="5"/>
    </row>
    <row r="1708" spans="3:3" x14ac:dyDescent="0.25">
      <c r="C1708" s="5"/>
    </row>
    <row r="1709" spans="3:3" x14ac:dyDescent="0.25">
      <c r="C1709" s="5"/>
    </row>
    <row r="1710" spans="3:3" x14ac:dyDescent="0.25">
      <c r="C1710" s="5"/>
    </row>
    <row r="1711" spans="3:3" x14ac:dyDescent="0.25">
      <c r="C1711" s="5"/>
    </row>
    <row r="1712" spans="3:3" x14ac:dyDescent="0.25">
      <c r="C1712" s="5"/>
    </row>
    <row r="1713" spans="3:3" x14ac:dyDescent="0.25">
      <c r="C1713" s="5"/>
    </row>
    <row r="1714" spans="3:3" x14ac:dyDescent="0.25">
      <c r="C1714" s="5"/>
    </row>
    <row r="1715" spans="3:3" x14ac:dyDescent="0.25">
      <c r="C1715" s="5"/>
    </row>
    <row r="1716" spans="3:3" x14ac:dyDescent="0.25">
      <c r="C1716" s="5"/>
    </row>
    <row r="1717" spans="3:3" x14ac:dyDescent="0.25">
      <c r="C1717" s="5"/>
    </row>
    <row r="1718" spans="3:3" x14ac:dyDescent="0.25">
      <c r="C1718" s="5"/>
    </row>
    <row r="1719" spans="3:3" x14ac:dyDescent="0.25">
      <c r="C1719" s="5"/>
    </row>
    <row r="1720" spans="3:3" x14ac:dyDescent="0.25">
      <c r="C1720" s="5"/>
    </row>
    <row r="1721" spans="3:3" x14ac:dyDescent="0.25">
      <c r="C1721" s="5"/>
    </row>
    <row r="1722" spans="3:3" x14ac:dyDescent="0.25">
      <c r="C1722" s="5"/>
    </row>
    <row r="1723" spans="3:3" x14ac:dyDescent="0.25">
      <c r="C1723" s="5"/>
    </row>
    <row r="1724" spans="3:3" x14ac:dyDescent="0.25">
      <c r="C1724" s="5"/>
    </row>
    <row r="1725" spans="3:3" x14ac:dyDescent="0.25">
      <c r="C1725" s="5"/>
    </row>
    <row r="1726" spans="3:3" x14ac:dyDescent="0.25">
      <c r="C1726" s="5"/>
    </row>
    <row r="1727" spans="3:3" x14ac:dyDescent="0.25">
      <c r="C1727" s="5"/>
    </row>
    <row r="1728" spans="3:3" x14ac:dyDescent="0.25">
      <c r="C1728" s="5"/>
    </row>
    <row r="1729" spans="3:3" x14ac:dyDescent="0.25">
      <c r="C1729" s="5"/>
    </row>
    <row r="1730" spans="3:3" x14ac:dyDescent="0.25">
      <c r="C1730" s="5"/>
    </row>
    <row r="1731" spans="3:3" x14ac:dyDescent="0.25">
      <c r="C1731" s="5"/>
    </row>
    <row r="1732" spans="3:3" x14ac:dyDescent="0.25">
      <c r="C1732" s="5"/>
    </row>
    <row r="1733" spans="3:3" x14ac:dyDescent="0.25">
      <c r="C1733" s="5"/>
    </row>
    <row r="1734" spans="3:3" x14ac:dyDescent="0.25">
      <c r="C1734" s="5"/>
    </row>
    <row r="1735" spans="3:3" x14ac:dyDescent="0.25">
      <c r="C1735" s="5"/>
    </row>
    <row r="1736" spans="3:3" x14ac:dyDescent="0.25">
      <c r="C1736" s="5"/>
    </row>
    <row r="1737" spans="3:3" x14ac:dyDescent="0.25">
      <c r="C1737" s="5"/>
    </row>
    <row r="1738" spans="3:3" x14ac:dyDescent="0.25">
      <c r="C1738" s="5"/>
    </row>
    <row r="1739" spans="3:3" x14ac:dyDescent="0.25">
      <c r="C1739" s="5"/>
    </row>
    <row r="1740" spans="3:3" x14ac:dyDescent="0.25">
      <c r="C1740" s="5"/>
    </row>
    <row r="1741" spans="3:3" x14ac:dyDescent="0.25">
      <c r="C1741" s="5"/>
    </row>
    <row r="1742" spans="3:3" x14ac:dyDescent="0.25">
      <c r="C1742" s="5"/>
    </row>
    <row r="1743" spans="3:3" x14ac:dyDescent="0.25">
      <c r="C1743" s="5"/>
    </row>
    <row r="1744" spans="3:3" x14ac:dyDescent="0.25">
      <c r="C1744" s="5"/>
    </row>
    <row r="1745" spans="3:3" x14ac:dyDescent="0.25">
      <c r="C1745" s="5"/>
    </row>
    <row r="1746" spans="3:3" x14ac:dyDescent="0.25">
      <c r="C1746" s="5"/>
    </row>
    <row r="1747" spans="3:3" x14ac:dyDescent="0.25">
      <c r="C1747" s="5"/>
    </row>
    <row r="1748" spans="3:3" x14ac:dyDescent="0.25">
      <c r="C1748" s="5"/>
    </row>
    <row r="1749" spans="3:3" x14ac:dyDescent="0.25">
      <c r="C1749" s="5"/>
    </row>
    <row r="1750" spans="3:3" x14ac:dyDescent="0.25">
      <c r="C1750" s="5"/>
    </row>
    <row r="1751" spans="3:3" x14ac:dyDescent="0.25">
      <c r="C1751" s="5"/>
    </row>
    <row r="1752" spans="3:3" x14ac:dyDescent="0.25">
      <c r="C1752" s="5"/>
    </row>
    <row r="1753" spans="3:3" x14ac:dyDescent="0.25">
      <c r="C1753" s="5"/>
    </row>
    <row r="1754" spans="3:3" x14ac:dyDescent="0.25">
      <c r="C1754" s="5"/>
    </row>
    <row r="1755" spans="3:3" x14ac:dyDescent="0.25">
      <c r="C1755" s="5"/>
    </row>
    <row r="1756" spans="3:3" x14ac:dyDescent="0.25">
      <c r="C1756" s="5"/>
    </row>
    <row r="1757" spans="3:3" x14ac:dyDescent="0.25">
      <c r="C1757" s="5"/>
    </row>
    <row r="1758" spans="3:3" x14ac:dyDescent="0.25">
      <c r="C1758" s="5"/>
    </row>
    <row r="1759" spans="3:3" x14ac:dyDescent="0.25">
      <c r="C1759" s="5"/>
    </row>
    <row r="1760" spans="3:3" x14ac:dyDescent="0.25">
      <c r="C1760" s="5"/>
    </row>
    <row r="1761" spans="3:3" x14ac:dyDescent="0.25">
      <c r="C1761" s="5"/>
    </row>
    <row r="1762" spans="3:3" x14ac:dyDescent="0.25">
      <c r="C1762" s="5"/>
    </row>
    <row r="1763" spans="3:3" x14ac:dyDescent="0.25">
      <c r="C1763" s="5"/>
    </row>
    <row r="1764" spans="3:3" x14ac:dyDescent="0.25">
      <c r="C1764" s="5"/>
    </row>
    <row r="1765" spans="3:3" x14ac:dyDescent="0.25">
      <c r="C1765" s="5"/>
    </row>
    <row r="1766" spans="3:3" x14ac:dyDescent="0.25">
      <c r="C1766" s="5"/>
    </row>
    <row r="1767" spans="3:3" x14ac:dyDescent="0.25">
      <c r="C1767" s="5"/>
    </row>
    <row r="1768" spans="3:3" x14ac:dyDescent="0.25">
      <c r="C1768" s="5"/>
    </row>
    <row r="1769" spans="3:3" x14ac:dyDescent="0.25">
      <c r="C1769" s="5"/>
    </row>
    <row r="1770" spans="3:3" x14ac:dyDescent="0.25">
      <c r="C1770" s="5"/>
    </row>
    <row r="1771" spans="3:3" x14ac:dyDescent="0.25">
      <c r="C1771" s="5"/>
    </row>
    <row r="1772" spans="3:3" x14ac:dyDescent="0.25">
      <c r="C1772" s="5"/>
    </row>
    <row r="1773" spans="3:3" x14ac:dyDescent="0.25">
      <c r="C1773" s="5"/>
    </row>
    <row r="1774" spans="3:3" x14ac:dyDescent="0.25">
      <c r="C1774" s="5"/>
    </row>
    <row r="1775" spans="3:3" x14ac:dyDescent="0.25">
      <c r="C1775" s="5"/>
    </row>
    <row r="1776" spans="3:3" x14ac:dyDescent="0.25">
      <c r="C1776" s="5"/>
    </row>
    <row r="1777" spans="3:3" x14ac:dyDescent="0.25">
      <c r="C1777" s="5"/>
    </row>
    <row r="1778" spans="3:3" x14ac:dyDescent="0.25">
      <c r="C1778" s="5"/>
    </row>
    <row r="1779" spans="3:3" x14ac:dyDescent="0.25">
      <c r="C1779" s="5"/>
    </row>
    <row r="1780" spans="3:3" x14ac:dyDescent="0.25">
      <c r="C1780" s="5"/>
    </row>
    <row r="1781" spans="3:3" x14ac:dyDescent="0.25">
      <c r="C1781" s="5"/>
    </row>
    <row r="1782" spans="3:3" x14ac:dyDescent="0.25">
      <c r="C1782" s="5"/>
    </row>
    <row r="1783" spans="3:3" x14ac:dyDescent="0.25">
      <c r="C1783" s="5"/>
    </row>
    <row r="1784" spans="3:3" x14ac:dyDescent="0.25">
      <c r="C1784" s="5"/>
    </row>
    <row r="1785" spans="3:3" x14ac:dyDescent="0.25">
      <c r="C1785" s="5"/>
    </row>
    <row r="1786" spans="3:3" x14ac:dyDescent="0.25">
      <c r="C1786" s="5"/>
    </row>
    <row r="1787" spans="3:3" x14ac:dyDescent="0.25">
      <c r="C1787" s="5"/>
    </row>
    <row r="1788" spans="3:3" x14ac:dyDescent="0.25">
      <c r="C1788" s="5"/>
    </row>
    <row r="1789" spans="3:3" x14ac:dyDescent="0.25">
      <c r="C1789" s="5"/>
    </row>
    <row r="1790" spans="3:3" x14ac:dyDescent="0.25">
      <c r="C1790" s="5"/>
    </row>
    <row r="1791" spans="3:3" x14ac:dyDescent="0.25">
      <c r="C1791" s="5"/>
    </row>
    <row r="1792" spans="3:3" x14ac:dyDescent="0.25">
      <c r="C1792" s="5"/>
    </row>
    <row r="1793" spans="3:3" x14ac:dyDescent="0.25">
      <c r="C1793" s="5"/>
    </row>
    <row r="1794" spans="3:3" x14ac:dyDescent="0.25">
      <c r="C1794" s="5"/>
    </row>
    <row r="1795" spans="3:3" x14ac:dyDescent="0.25">
      <c r="C1795" s="5"/>
    </row>
    <row r="1796" spans="3:3" x14ac:dyDescent="0.25">
      <c r="C1796" s="5"/>
    </row>
    <row r="1797" spans="3:3" x14ac:dyDescent="0.25">
      <c r="C1797" s="5"/>
    </row>
    <row r="1798" spans="3:3" x14ac:dyDescent="0.25">
      <c r="C1798" s="5"/>
    </row>
    <row r="1799" spans="3:3" x14ac:dyDescent="0.25">
      <c r="C1799" s="5"/>
    </row>
    <row r="1800" spans="3:3" x14ac:dyDescent="0.25">
      <c r="C1800" s="5"/>
    </row>
    <row r="1801" spans="3:3" x14ac:dyDescent="0.25">
      <c r="C1801" s="5"/>
    </row>
    <row r="1802" spans="3:3" x14ac:dyDescent="0.25">
      <c r="C1802" s="5"/>
    </row>
    <row r="1803" spans="3:3" x14ac:dyDescent="0.25">
      <c r="C1803" s="5"/>
    </row>
    <row r="1804" spans="3:3" x14ac:dyDescent="0.25">
      <c r="C1804" s="5"/>
    </row>
    <row r="1805" spans="3:3" x14ac:dyDescent="0.25">
      <c r="C1805" s="5"/>
    </row>
    <row r="1806" spans="3:3" x14ac:dyDescent="0.25">
      <c r="C1806" s="5"/>
    </row>
    <row r="1807" spans="3:3" x14ac:dyDescent="0.25">
      <c r="C1807" s="5"/>
    </row>
    <row r="1808" spans="3:3" x14ac:dyDescent="0.25">
      <c r="C1808" s="5"/>
    </row>
    <row r="1809" spans="3:3" x14ac:dyDescent="0.25">
      <c r="C1809" s="5"/>
    </row>
    <row r="1810" spans="3:3" x14ac:dyDescent="0.25">
      <c r="C1810" s="5"/>
    </row>
    <row r="1811" spans="3:3" x14ac:dyDescent="0.25">
      <c r="C1811" s="5"/>
    </row>
    <row r="1812" spans="3:3" x14ac:dyDescent="0.25">
      <c r="C1812" s="5"/>
    </row>
    <row r="1813" spans="3:3" x14ac:dyDescent="0.25">
      <c r="C1813" s="5"/>
    </row>
    <row r="1814" spans="3:3" x14ac:dyDescent="0.25">
      <c r="C1814" s="5"/>
    </row>
    <row r="1815" spans="3:3" x14ac:dyDescent="0.25">
      <c r="C1815" s="5"/>
    </row>
    <row r="1816" spans="3:3" x14ac:dyDescent="0.25">
      <c r="C1816" s="5"/>
    </row>
    <row r="1817" spans="3:3" x14ac:dyDescent="0.25">
      <c r="C1817" s="5"/>
    </row>
    <row r="1818" spans="3:3" x14ac:dyDescent="0.25">
      <c r="C1818" s="5"/>
    </row>
    <row r="1819" spans="3:3" x14ac:dyDescent="0.25">
      <c r="C1819" s="5"/>
    </row>
    <row r="1820" spans="3:3" x14ac:dyDescent="0.25">
      <c r="C1820" s="5"/>
    </row>
    <row r="1821" spans="3:3" x14ac:dyDescent="0.25">
      <c r="C1821" s="5"/>
    </row>
    <row r="1822" spans="3:3" x14ac:dyDescent="0.25">
      <c r="C1822" s="5"/>
    </row>
    <row r="1823" spans="3:3" x14ac:dyDescent="0.25">
      <c r="C1823" s="5"/>
    </row>
    <row r="1824" spans="3:3" x14ac:dyDescent="0.25">
      <c r="C1824" s="5"/>
    </row>
    <row r="1825" spans="3:3" x14ac:dyDescent="0.25">
      <c r="C1825" s="5"/>
    </row>
    <row r="1826" spans="3:3" x14ac:dyDescent="0.25">
      <c r="C1826" s="5"/>
    </row>
    <row r="1827" spans="3:3" x14ac:dyDescent="0.25">
      <c r="C1827" s="5"/>
    </row>
    <row r="1828" spans="3:3" x14ac:dyDescent="0.25">
      <c r="C1828" s="5"/>
    </row>
    <row r="1829" spans="3:3" x14ac:dyDescent="0.25">
      <c r="C1829" s="5"/>
    </row>
    <row r="1830" spans="3:3" x14ac:dyDescent="0.25">
      <c r="C1830" s="5"/>
    </row>
    <row r="1831" spans="3:3" x14ac:dyDescent="0.25">
      <c r="C1831" s="5"/>
    </row>
    <row r="1832" spans="3:3" x14ac:dyDescent="0.25">
      <c r="C1832" s="5"/>
    </row>
    <row r="1833" spans="3:3" x14ac:dyDescent="0.25">
      <c r="C1833" s="5"/>
    </row>
    <row r="1834" spans="3:3" x14ac:dyDescent="0.25">
      <c r="C1834" s="5"/>
    </row>
    <row r="1835" spans="3:3" x14ac:dyDescent="0.25">
      <c r="C1835" s="5"/>
    </row>
    <row r="1836" spans="3:3" x14ac:dyDescent="0.25">
      <c r="C1836" s="5"/>
    </row>
    <row r="1837" spans="3:3" x14ac:dyDescent="0.25">
      <c r="C1837" s="5"/>
    </row>
    <row r="1838" spans="3:3" x14ac:dyDescent="0.25">
      <c r="C1838" s="5"/>
    </row>
    <row r="1839" spans="3:3" x14ac:dyDescent="0.25">
      <c r="C1839" s="5"/>
    </row>
    <row r="1840" spans="3:3" x14ac:dyDescent="0.25">
      <c r="C1840" s="5"/>
    </row>
    <row r="1841" spans="3:3" x14ac:dyDescent="0.25">
      <c r="C1841" s="5"/>
    </row>
    <row r="1842" spans="3:3" x14ac:dyDescent="0.25">
      <c r="C1842" s="5"/>
    </row>
    <row r="1843" spans="3:3" x14ac:dyDescent="0.25">
      <c r="C1843" s="5"/>
    </row>
    <row r="1844" spans="3:3" x14ac:dyDescent="0.25">
      <c r="C1844" s="5"/>
    </row>
    <row r="1845" spans="3:3" x14ac:dyDescent="0.25">
      <c r="C1845" s="5"/>
    </row>
    <row r="1846" spans="3:3" x14ac:dyDescent="0.25">
      <c r="C1846" s="5"/>
    </row>
    <row r="1847" spans="3:3" x14ac:dyDescent="0.25">
      <c r="C1847" s="5"/>
    </row>
    <row r="1848" spans="3:3" x14ac:dyDescent="0.25">
      <c r="C1848" s="5"/>
    </row>
    <row r="1849" spans="3:3" x14ac:dyDescent="0.25">
      <c r="C1849" s="5"/>
    </row>
    <row r="1850" spans="3:3" x14ac:dyDescent="0.25">
      <c r="C1850" s="5"/>
    </row>
    <row r="1851" spans="3:3" x14ac:dyDescent="0.25">
      <c r="C1851" s="5"/>
    </row>
    <row r="1852" spans="3:3" x14ac:dyDescent="0.25">
      <c r="C1852" s="5"/>
    </row>
    <row r="1853" spans="3:3" x14ac:dyDescent="0.25">
      <c r="C1853" s="5"/>
    </row>
    <row r="1854" spans="3:3" x14ac:dyDescent="0.25">
      <c r="C1854" s="5"/>
    </row>
    <row r="1855" spans="3:3" x14ac:dyDescent="0.25">
      <c r="C1855" s="5"/>
    </row>
    <row r="1856" spans="3:3" x14ac:dyDescent="0.25">
      <c r="C1856" s="5"/>
    </row>
    <row r="1857" spans="3:3" x14ac:dyDescent="0.25">
      <c r="C1857" s="5"/>
    </row>
    <row r="1858" spans="3:3" x14ac:dyDescent="0.25">
      <c r="C1858" s="5"/>
    </row>
    <row r="1859" spans="3:3" x14ac:dyDescent="0.25">
      <c r="C1859" s="5"/>
    </row>
    <row r="1860" spans="3:3" x14ac:dyDescent="0.25">
      <c r="C1860" s="5"/>
    </row>
    <row r="1861" spans="3:3" x14ac:dyDescent="0.25">
      <c r="C1861" s="5"/>
    </row>
    <row r="1862" spans="3:3" x14ac:dyDescent="0.25">
      <c r="C1862" s="5"/>
    </row>
    <row r="1863" spans="3:3" x14ac:dyDescent="0.25">
      <c r="C1863" s="5"/>
    </row>
    <row r="1864" spans="3:3" x14ac:dyDescent="0.25">
      <c r="C1864" s="5"/>
    </row>
    <row r="1865" spans="3:3" x14ac:dyDescent="0.25">
      <c r="C1865" s="5"/>
    </row>
    <row r="1866" spans="3:3" x14ac:dyDescent="0.25">
      <c r="C1866" s="5"/>
    </row>
    <row r="1867" spans="3:3" x14ac:dyDescent="0.25">
      <c r="C1867" s="5"/>
    </row>
    <row r="1868" spans="3:3" x14ac:dyDescent="0.25">
      <c r="C1868" s="5"/>
    </row>
    <row r="1869" spans="3:3" x14ac:dyDescent="0.25">
      <c r="C1869" s="5"/>
    </row>
    <row r="1870" spans="3:3" x14ac:dyDescent="0.25">
      <c r="C1870" s="5"/>
    </row>
    <row r="1871" spans="3:3" x14ac:dyDescent="0.25">
      <c r="C1871" s="5"/>
    </row>
    <row r="1872" spans="3:3" x14ac:dyDescent="0.25">
      <c r="C1872" s="5"/>
    </row>
    <row r="1873" spans="3:3" x14ac:dyDescent="0.25">
      <c r="C1873" s="5"/>
    </row>
    <row r="1874" spans="3:3" x14ac:dyDescent="0.25">
      <c r="C1874" s="5"/>
    </row>
    <row r="1875" spans="3:3" x14ac:dyDescent="0.25">
      <c r="C1875" s="5"/>
    </row>
    <row r="1876" spans="3:3" x14ac:dyDescent="0.25">
      <c r="C1876" s="5"/>
    </row>
    <row r="1877" spans="3:3" x14ac:dyDescent="0.25">
      <c r="C1877" s="5"/>
    </row>
    <row r="1878" spans="3:3" x14ac:dyDescent="0.25">
      <c r="C1878" s="5"/>
    </row>
    <row r="1879" spans="3:3" x14ac:dyDescent="0.25">
      <c r="C1879" s="5"/>
    </row>
    <row r="1880" spans="3:3" x14ac:dyDescent="0.25">
      <c r="C1880" s="5"/>
    </row>
    <row r="1881" spans="3:3" x14ac:dyDescent="0.25">
      <c r="C1881" s="5"/>
    </row>
    <row r="1882" spans="3:3" x14ac:dyDescent="0.25">
      <c r="C1882" s="5"/>
    </row>
    <row r="1883" spans="3:3" x14ac:dyDescent="0.25">
      <c r="C1883" s="5"/>
    </row>
    <row r="1884" spans="3:3" x14ac:dyDescent="0.25">
      <c r="C1884" s="5"/>
    </row>
    <row r="1885" spans="3:3" x14ac:dyDescent="0.25">
      <c r="C1885" s="5"/>
    </row>
    <row r="1886" spans="3:3" x14ac:dyDescent="0.25">
      <c r="C1886" s="5"/>
    </row>
    <row r="1887" spans="3:3" x14ac:dyDescent="0.25">
      <c r="C1887" s="5"/>
    </row>
    <row r="1888" spans="3:3" x14ac:dyDescent="0.25">
      <c r="C1888" s="5"/>
    </row>
    <row r="1889" spans="3:3" x14ac:dyDescent="0.25">
      <c r="C1889" s="5"/>
    </row>
    <row r="1890" spans="3:3" x14ac:dyDescent="0.25">
      <c r="C1890" s="5"/>
    </row>
    <row r="1891" spans="3:3" x14ac:dyDescent="0.25">
      <c r="C1891" s="5"/>
    </row>
    <row r="1892" spans="3:3" x14ac:dyDescent="0.25">
      <c r="C1892" s="5"/>
    </row>
    <row r="1893" spans="3:3" x14ac:dyDescent="0.25">
      <c r="C1893" s="5"/>
    </row>
    <row r="1894" spans="3:3" x14ac:dyDescent="0.25">
      <c r="C1894" s="5"/>
    </row>
    <row r="1895" spans="3:3" x14ac:dyDescent="0.25">
      <c r="C1895" s="5"/>
    </row>
    <row r="1896" spans="3:3" x14ac:dyDescent="0.25">
      <c r="C1896" s="5"/>
    </row>
    <row r="1897" spans="3:3" x14ac:dyDescent="0.25">
      <c r="C1897" s="5"/>
    </row>
    <row r="1898" spans="3:3" x14ac:dyDescent="0.25">
      <c r="C1898" s="5"/>
    </row>
    <row r="1899" spans="3:3" x14ac:dyDescent="0.25">
      <c r="C1899" s="5"/>
    </row>
    <row r="1900" spans="3:3" x14ac:dyDescent="0.25">
      <c r="C1900" s="5"/>
    </row>
    <row r="1901" spans="3:3" x14ac:dyDescent="0.25">
      <c r="C1901" s="5"/>
    </row>
    <row r="1902" spans="3:3" x14ac:dyDescent="0.25">
      <c r="C1902" s="5"/>
    </row>
    <row r="1903" spans="3:3" x14ac:dyDescent="0.25">
      <c r="C1903" s="5"/>
    </row>
    <row r="1904" spans="3:3" x14ac:dyDescent="0.25">
      <c r="C1904" s="5"/>
    </row>
    <row r="1905" spans="3:3" x14ac:dyDescent="0.25">
      <c r="C1905" s="5"/>
    </row>
    <row r="1906" spans="3:3" x14ac:dyDescent="0.25">
      <c r="C1906" s="5"/>
    </row>
    <row r="1907" spans="3:3" x14ac:dyDescent="0.25">
      <c r="C1907" s="5"/>
    </row>
    <row r="1908" spans="3:3" x14ac:dyDescent="0.25">
      <c r="C1908" s="5"/>
    </row>
    <row r="1909" spans="3:3" x14ac:dyDescent="0.25">
      <c r="C1909" s="5"/>
    </row>
    <row r="1910" spans="3:3" x14ac:dyDescent="0.25">
      <c r="C1910" s="5"/>
    </row>
    <row r="1911" spans="3:3" x14ac:dyDescent="0.25">
      <c r="C1911" s="5"/>
    </row>
    <row r="1912" spans="3:3" x14ac:dyDescent="0.25">
      <c r="C1912" s="5"/>
    </row>
    <row r="1913" spans="3:3" x14ac:dyDescent="0.25">
      <c r="C1913" s="5"/>
    </row>
    <row r="1914" spans="3:3" x14ac:dyDescent="0.25">
      <c r="C1914" s="5"/>
    </row>
    <row r="1915" spans="3:3" x14ac:dyDescent="0.25">
      <c r="C1915" s="5"/>
    </row>
    <row r="1916" spans="3:3" x14ac:dyDescent="0.25">
      <c r="C1916" s="5"/>
    </row>
    <row r="1917" spans="3:3" x14ac:dyDescent="0.25">
      <c r="C1917" s="5"/>
    </row>
    <row r="1918" spans="3:3" x14ac:dyDescent="0.25">
      <c r="C1918" s="5"/>
    </row>
    <row r="1919" spans="3:3" x14ac:dyDescent="0.25">
      <c r="C1919" s="5"/>
    </row>
    <row r="1920" spans="3:3" x14ac:dyDescent="0.25">
      <c r="C1920" s="5"/>
    </row>
    <row r="1921" spans="3:3" x14ac:dyDescent="0.25">
      <c r="C1921" s="5"/>
    </row>
    <row r="1922" spans="3:3" x14ac:dyDescent="0.25">
      <c r="C1922" s="5"/>
    </row>
    <row r="1923" spans="3:3" x14ac:dyDescent="0.25">
      <c r="C1923" s="5"/>
    </row>
    <row r="1924" spans="3:3" x14ac:dyDescent="0.25">
      <c r="C1924" s="5"/>
    </row>
    <row r="1925" spans="3:3" x14ac:dyDescent="0.25">
      <c r="C1925" s="5"/>
    </row>
    <row r="1926" spans="3:3" x14ac:dyDescent="0.25">
      <c r="C1926" s="5"/>
    </row>
    <row r="1927" spans="3:3" x14ac:dyDescent="0.25">
      <c r="C1927" s="5"/>
    </row>
    <row r="1928" spans="3:3" x14ac:dyDescent="0.25">
      <c r="C1928" s="5"/>
    </row>
    <row r="1929" spans="3:3" x14ac:dyDescent="0.25">
      <c r="C1929" s="5"/>
    </row>
    <row r="1930" spans="3:3" x14ac:dyDescent="0.25">
      <c r="C1930" s="5"/>
    </row>
    <row r="1931" spans="3:3" x14ac:dyDescent="0.25">
      <c r="C1931" s="5"/>
    </row>
    <row r="1932" spans="3:3" x14ac:dyDescent="0.25">
      <c r="C1932" s="5"/>
    </row>
    <row r="1933" spans="3:3" x14ac:dyDescent="0.25">
      <c r="C1933" s="5"/>
    </row>
    <row r="1934" spans="3:3" x14ac:dyDescent="0.25">
      <c r="C1934" s="5"/>
    </row>
    <row r="1935" spans="3:3" x14ac:dyDescent="0.25">
      <c r="C1935" s="5"/>
    </row>
    <row r="1936" spans="3:3" x14ac:dyDescent="0.25">
      <c r="C1936" s="5"/>
    </row>
    <row r="1937" spans="3:3" x14ac:dyDescent="0.25">
      <c r="C1937" s="5"/>
    </row>
    <row r="1938" spans="3:3" x14ac:dyDescent="0.25">
      <c r="C1938" s="5"/>
    </row>
    <row r="1939" spans="3:3" x14ac:dyDescent="0.25">
      <c r="C1939" s="5"/>
    </row>
    <row r="1940" spans="3:3" x14ac:dyDescent="0.25">
      <c r="C1940" s="5"/>
    </row>
    <row r="1941" spans="3:3" x14ac:dyDescent="0.25">
      <c r="C1941" s="5"/>
    </row>
    <row r="1942" spans="3:3" x14ac:dyDescent="0.25">
      <c r="C1942" s="5"/>
    </row>
    <row r="1943" spans="3:3" x14ac:dyDescent="0.25">
      <c r="C1943" s="5"/>
    </row>
    <row r="1944" spans="3:3" x14ac:dyDescent="0.25">
      <c r="C1944" s="5"/>
    </row>
    <row r="1945" spans="3:3" x14ac:dyDescent="0.25">
      <c r="C1945" s="5"/>
    </row>
    <row r="1946" spans="3:3" x14ac:dyDescent="0.25">
      <c r="C1946" s="5"/>
    </row>
    <row r="1947" spans="3:3" x14ac:dyDescent="0.25">
      <c r="C1947" s="5"/>
    </row>
    <row r="1948" spans="3:3" x14ac:dyDescent="0.25">
      <c r="C1948" s="5"/>
    </row>
    <row r="1949" spans="3:3" x14ac:dyDescent="0.25">
      <c r="C1949" s="5"/>
    </row>
    <row r="1950" spans="3:3" x14ac:dyDescent="0.25">
      <c r="C1950" s="5"/>
    </row>
    <row r="1951" spans="3:3" x14ac:dyDescent="0.25">
      <c r="C1951" s="5"/>
    </row>
    <row r="1952" spans="3:3" x14ac:dyDescent="0.25">
      <c r="C1952" s="5"/>
    </row>
    <row r="1953" spans="3:3" x14ac:dyDescent="0.25">
      <c r="C1953" s="5"/>
    </row>
    <row r="1954" spans="3:3" x14ac:dyDescent="0.25">
      <c r="C1954" s="5"/>
    </row>
    <row r="1955" spans="3:3" x14ac:dyDescent="0.25">
      <c r="C1955" s="5"/>
    </row>
    <row r="1956" spans="3:3" x14ac:dyDescent="0.25">
      <c r="C1956" s="5"/>
    </row>
    <row r="1957" spans="3:3" x14ac:dyDescent="0.25">
      <c r="C1957" s="5"/>
    </row>
    <row r="1958" spans="3:3" x14ac:dyDescent="0.25">
      <c r="C1958" s="5"/>
    </row>
    <row r="1959" spans="3:3" x14ac:dyDescent="0.25">
      <c r="C1959" s="5"/>
    </row>
    <row r="1960" spans="3:3" x14ac:dyDescent="0.25">
      <c r="C1960" s="5"/>
    </row>
    <row r="1961" spans="3:3" x14ac:dyDescent="0.25">
      <c r="C1961" s="5"/>
    </row>
    <row r="1962" spans="3:3" x14ac:dyDescent="0.25">
      <c r="C1962" s="5"/>
    </row>
    <row r="1963" spans="3:3" x14ac:dyDescent="0.25">
      <c r="C1963" s="5"/>
    </row>
    <row r="1964" spans="3:3" x14ac:dyDescent="0.25">
      <c r="C1964" s="5"/>
    </row>
    <row r="1965" spans="3:3" x14ac:dyDescent="0.25">
      <c r="C1965" s="5"/>
    </row>
    <row r="1966" spans="3:3" x14ac:dyDescent="0.25">
      <c r="C1966" s="5"/>
    </row>
    <row r="1967" spans="3:3" x14ac:dyDescent="0.25">
      <c r="C1967" s="5"/>
    </row>
    <row r="1968" spans="3:3" x14ac:dyDescent="0.25">
      <c r="C1968" s="5"/>
    </row>
    <row r="1969" spans="3:3" x14ac:dyDescent="0.25">
      <c r="C1969" s="5"/>
    </row>
    <row r="1970" spans="3:3" x14ac:dyDescent="0.25">
      <c r="C1970" s="5"/>
    </row>
    <row r="1971" spans="3:3" x14ac:dyDescent="0.25">
      <c r="C1971" s="5"/>
    </row>
    <row r="1972" spans="3:3" x14ac:dyDescent="0.25">
      <c r="C1972" s="5"/>
    </row>
    <row r="1973" spans="3:3" x14ac:dyDescent="0.25">
      <c r="C1973" s="5"/>
    </row>
    <row r="1974" spans="3:3" x14ac:dyDescent="0.25">
      <c r="C1974" s="5"/>
    </row>
    <row r="1975" spans="3:3" x14ac:dyDescent="0.25">
      <c r="C1975" s="5"/>
    </row>
    <row r="1976" spans="3:3" x14ac:dyDescent="0.25">
      <c r="C1976" s="5"/>
    </row>
    <row r="1977" spans="3:3" x14ac:dyDescent="0.25">
      <c r="C1977" s="5"/>
    </row>
    <row r="1978" spans="3:3" x14ac:dyDescent="0.25">
      <c r="C1978" s="5"/>
    </row>
    <row r="1979" spans="3:3" x14ac:dyDescent="0.25">
      <c r="C1979" s="5"/>
    </row>
    <row r="1980" spans="3:3" x14ac:dyDescent="0.25">
      <c r="C1980" s="5"/>
    </row>
    <row r="1981" spans="3:3" x14ac:dyDescent="0.25">
      <c r="C1981" s="5"/>
    </row>
    <row r="1982" spans="3:3" x14ac:dyDescent="0.25">
      <c r="C1982" s="5"/>
    </row>
    <row r="1983" spans="3:3" x14ac:dyDescent="0.25">
      <c r="C1983" s="5"/>
    </row>
    <row r="1984" spans="3:3" x14ac:dyDescent="0.25">
      <c r="C1984" s="5"/>
    </row>
    <row r="1985" spans="3:3" x14ac:dyDescent="0.25">
      <c r="C1985" s="5"/>
    </row>
    <row r="1986" spans="3:3" x14ac:dyDescent="0.25">
      <c r="C1986" s="5"/>
    </row>
    <row r="1987" spans="3:3" x14ac:dyDescent="0.25">
      <c r="C1987" s="5"/>
    </row>
    <row r="1988" spans="3:3" x14ac:dyDescent="0.25">
      <c r="C1988" s="5"/>
    </row>
    <row r="1989" spans="3:3" x14ac:dyDescent="0.25">
      <c r="C1989" s="5"/>
    </row>
    <row r="1990" spans="3:3" x14ac:dyDescent="0.25">
      <c r="C1990" s="5"/>
    </row>
    <row r="1991" spans="3:3" x14ac:dyDescent="0.25">
      <c r="C1991" s="5"/>
    </row>
    <row r="1992" spans="3:3" x14ac:dyDescent="0.25">
      <c r="C1992" s="5"/>
    </row>
    <row r="1993" spans="3:3" x14ac:dyDescent="0.25">
      <c r="C1993" s="5"/>
    </row>
    <row r="1994" spans="3:3" x14ac:dyDescent="0.25">
      <c r="C1994" s="5"/>
    </row>
    <row r="1995" spans="3:3" x14ac:dyDescent="0.25">
      <c r="C1995" s="5"/>
    </row>
    <row r="1996" spans="3:3" x14ac:dyDescent="0.25">
      <c r="C1996" s="5"/>
    </row>
    <row r="1997" spans="3:3" x14ac:dyDescent="0.25">
      <c r="C1997" s="5"/>
    </row>
    <row r="1998" spans="3:3" x14ac:dyDescent="0.25">
      <c r="C1998" s="5"/>
    </row>
    <row r="1999" spans="3:3" x14ac:dyDescent="0.25">
      <c r="C1999" s="5"/>
    </row>
    <row r="2000" spans="3:3" x14ac:dyDescent="0.25">
      <c r="C2000" s="5"/>
    </row>
    <row r="2001" spans="3:3" x14ac:dyDescent="0.25">
      <c r="C2001" s="5"/>
    </row>
    <row r="2002" spans="3:3" x14ac:dyDescent="0.25">
      <c r="C2002" s="5"/>
    </row>
    <row r="2003" spans="3:3" x14ac:dyDescent="0.25">
      <c r="C2003" s="5"/>
    </row>
    <row r="2004" spans="3:3" x14ac:dyDescent="0.25">
      <c r="C2004" s="5"/>
    </row>
    <row r="2005" spans="3:3" x14ac:dyDescent="0.25">
      <c r="C2005" s="5"/>
    </row>
    <row r="2006" spans="3:3" x14ac:dyDescent="0.25">
      <c r="C2006" s="5"/>
    </row>
    <row r="2007" spans="3:3" x14ac:dyDescent="0.25">
      <c r="C2007" s="5"/>
    </row>
    <row r="2008" spans="3:3" x14ac:dyDescent="0.25">
      <c r="C2008" s="5"/>
    </row>
    <row r="2009" spans="3:3" x14ac:dyDescent="0.25">
      <c r="C2009" s="5"/>
    </row>
    <row r="2010" spans="3:3" x14ac:dyDescent="0.25">
      <c r="C2010" s="5"/>
    </row>
    <row r="2011" spans="3:3" x14ac:dyDescent="0.25">
      <c r="C2011" s="5"/>
    </row>
    <row r="2012" spans="3:3" x14ac:dyDescent="0.25">
      <c r="C2012" s="5"/>
    </row>
    <row r="2013" spans="3:3" x14ac:dyDescent="0.25">
      <c r="C2013" s="5"/>
    </row>
    <row r="2014" spans="3:3" x14ac:dyDescent="0.25">
      <c r="C2014" s="5"/>
    </row>
    <row r="2015" spans="3:3" x14ac:dyDescent="0.25">
      <c r="C2015" s="5"/>
    </row>
    <row r="2016" spans="3:3" x14ac:dyDescent="0.25">
      <c r="C2016" s="5"/>
    </row>
    <row r="2017" spans="3:3" x14ac:dyDescent="0.25">
      <c r="C2017" s="5"/>
    </row>
    <row r="2018" spans="3:3" x14ac:dyDescent="0.25">
      <c r="C2018" s="5"/>
    </row>
    <row r="2019" spans="3:3" x14ac:dyDescent="0.25">
      <c r="C2019" s="5"/>
    </row>
    <row r="2020" spans="3:3" x14ac:dyDescent="0.25">
      <c r="C2020" s="5"/>
    </row>
    <row r="2021" spans="3:3" x14ac:dyDescent="0.25">
      <c r="C2021" s="5"/>
    </row>
    <row r="2022" spans="3:3" x14ac:dyDescent="0.25">
      <c r="C2022" s="5"/>
    </row>
    <row r="2023" spans="3:3" x14ac:dyDescent="0.25">
      <c r="C2023" s="5"/>
    </row>
    <row r="2024" spans="3:3" x14ac:dyDescent="0.25">
      <c r="C2024" s="5"/>
    </row>
    <row r="2025" spans="3:3" x14ac:dyDescent="0.25">
      <c r="C2025" s="5"/>
    </row>
    <row r="2026" spans="3:3" x14ac:dyDescent="0.25">
      <c r="C2026" s="5"/>
    </row>
    <row r="2027" spans="3:3" x14ac:dyDescent="0.25">
      <c r="C2027" s="5"/>
    </row>
    <row r="2028" spans="3:3" x14ac:dyDescent="0.25">
      <c r="C2028" s="5"/>
    </row>
    <row r="2029" spans="3:3" x14ac:dyDescent="0.25">
      <c r="C2029" s="5"/>
    </row>
    <row r="2030" spans="3:3" x14ac:dyDescent="0.25">
      <c r="C2030" s="5"/>
    </row>
    <row r="2031" spans="3:3" x14ac:dyDescent="0.25">
      <c r="C2031" s="5"/>
    </row>
    <row r="2032" spans="3:3" x14ac:dyDescent="0.25">
      <c r="C2032" s="5"/>
    </row>
    <row r="2033" spans="3:3" x14ac:dyDescent="0.25">
      <c r="C2033" s="5"/>
    </row>
    <row r="2034" spans="3:3" x14ac:dyDescent="0.25">
      <c r="C2034" s="5"/>
    </row>
    <row r="2035" spans="3:3" x14ac:dyDescent="0.25">
      <c r="C2035" s="5"/>
    </row>
    <row r="2036" spans="3:3" x14ac:dyDescent="0.25">
      <c r="C2036" s="5"/>
    </row>
    <row r="2037" spans="3:3" x14ac:dyDescent="0.25">
      <c r="C2037" s="5"/>
    </row>
    <row r="2038" spans="3:3" x14ac:dyDescent="0.25">
      <c r="C2038" s="5"/>
    </row>
    <row r="2039" spans="3:3" x14ac:dyDescent="0.25">
      <c r="C2039" s="5"/>
    </row>
    <row r="2040" spans="3:3" x14ac:dyDescent="0.25">
      <c r="C2040" s="5"/>
    </row>
    <row r="2041" spans="3:3" x14ac:dyDescent="0.25">
      <c r="C2041" s="5"/>
    </row>
    <row r="2042" spans="3:3" x14ac:dyDescent="0.25">
      <c r="C2042" s="5"/>
    </row>
    <row r="2043" spans="3:3" x14ac:dyDescent="0.25">
      <c r="C2043" s="5"/>
    </row>
    <row r="2044" spans="3:3" x14ac:dyDescent="0.25">
      <c r="C2044" s="5"/>
    </row>
    <row r="2045" spans="3:3" x14ac:dyDescent="0.25">
      <c r="C2045" s="5"/>
    </row>
    <row r="2046" spans="3:3" x14ac:dyDescent="0.25">
      <c r="C2046" s="5"/>
    </row>
    <row r="2047" spans="3:3" x14ac:dyDescent="0.25">
      <c r="C2047" s="5"/>
    </row>
    <row r="2048" spans="3:3" x14ac:dyDescent="0.25">
      <c r="C2048" s="5"/>
    </row>
    <row r="2049" spans="3:3" x14ac:dyDescent="0.25">
      <c r="C2049" s="5"/>
    </row>
    <row r="2050" spans="3:3" x14ac:dyDescent="0.25">
      <c r="C2050" s="5"/>
    </row>
    <row r="2051" spans="3:3" x14ac:dyDescent="0.25">
      <c r="C2051" s="5"/>
    </row>
    <row r="2052" spans="3:3" x14ac:dyDescent="0.25">
      <c r="C2052" s="5"/>
    </row>
    <row r="2053" spans="3:3" x14ac:dyDescent="0.25">
      <c r="C2053" s="5"/>
    </row>
    <row r="2054" spans="3:3" x14ac:dyDescent="0.25">
      <c r="C2054" s="5"/>
    </row>
    <row r="2055" spans="3:3" x14ac:dyDescent="0.25">
      <c r="C2055" s="5"/>
    </row>
    <row r="2056" spans="3:3" x14ac:dyDescent="0.25">
      <c r="C2056" s="5"/>
    </row>
    <row r="2057" spans="3:3" x14ac:dyDescent="0.25">
      <c r="C2057" s="5"/>
    </row>
    <row r="2058" spans="3:3" x14ac:dyDescent="0.25">
      <c r="C2058" s="5"/>
    </row>
    <row r="2059" spans="3:3" x14ac:dyDescent="0.25">
      <c r="C2059" s="5"/>
    </row>
    <row r="2060" spans="3:3" x14ac:dyDescent="0.25">
      <c r="C2060" s="5"/>
    </row>
    <row r="2061" spans="3:3" x14ac:dyDescent="0.25">
      <c r="C2061" s="5"/>
    </row>
    <row r="2062" spans="3:3" x14ac:dyDescent="0.25">
      <c r="C2062" s="5"/>
    </row>
    <row r="2063" spans="3:3" x14ac:dyDescent="0.25">
      <c r="C2063" s="5"/>
    </row>
    <row r="2064" spans="3:3" x14ac:dyDescent="0.25">
      <c r="C2064" s="5"/>
    </row>
    <row r="2065" spans="3:3" x14ac:dyDescent="0.25">
      <c r="C2065" s="5"/>
    </row>
    <row r="2066" spans="3:3" x14ac:dyDescent="0.25">
      <c r="C2066" s="5"/>
    </row>
    <row r="2067" spans="3:3" x14ac:dyDescent="0.25">
      <c r="C2067" s="5"/>
    </row>
    <row r="2068" spans="3:3" x14ac:dyDescent="0.25">
      <c r="C2068" s="5"/>
    </row>
    <row r="2069" spans="3:3" x14ac:dyDescent="0.25">
      <c r="C2069" s="5"/>
    </row>
    <row r="2070" spans="3:3" x14ac:dyDescent="0.25">
      <c r="C2070" s="5"/>
    </row>
    <row r="2071" spans="3:3" x14ac:dyDescent="0.25">
      <c r="C2071" s="5"/>
    </row>
    <row r="2072" spans="3:3" x14ac:dyDescent="0.25">
      <c r="C2072" s="5"/>
    </row>
    <row r="2073" spans="3:3" x14ac:dyDescent="0.25">
      <c r="C2073" s="5"/>
    </row>
    <row r="2074" spans="3:3" x14ac:dyDescent="0.25">
      <c r="C2074" s="5"/>
    </row>
    <row r="2075" spans="3:3" x14ac:dyDescent="0.25">
      <c r="C2075" s="5"/>
    </row>
    <row r="2076" spans="3:3" x14ac:dyDescent="0.25">
      <c r="C2076" s="5"/>
    </row>
    <row r="2077" spans="3:3" x14ac:dyDescent="0.25">
      <c r="C2077" s="5"/>
    </row>
    <row r="2078" spans="3:3" x14ac:dyDescent="0.25">
      <c r="C2078" s="5"/>
    </row>
    <row r="2079" spans="3:3" x14ac:dyDescent="0.25">
      <c r="C2079" s="5"/>
    </row>
    <row r="2080" spans="3:3" x14ac:dyDescent="0.25">
      <c r="C2080" s="5"/>
    </row>
    <row r="2081" spans="3:3" x14ac:dyDescent="0.25">
      <c r="C2081" s="5"/>
    </row>
    <row r="2082" spans="3:3" x14ac:dyDescent="0.25">
      <c r="C2082" s="5"/>
    </row>
    <row r="2083" spans="3:3" x14ac:dyDescent="0.25">
      <c r="C2083" s="5"/>
    </row>
    <row r="2084" spans="3:3" x14ac:dyDescent="0.25">
      <c r="C2084" s="5"/>
    </row>
    <row r="2085" spans="3:3" x14ac:dyDescent="0.25">
      <c r="C2085" s="5"/>
    </row>
    <row r="2086" spans="3:3" x14ac:dyDescent="0.25">
      <c r="C2086" s="5"/>
    </row>
    <row r="2087" spans="3:3" x14ac:dyDescent="0.25">
      <c r="C2087" s="5"/>
    </row>
    <row r="2088" spans="3:3" x14ac:dyDescent="0.25">
      <c r="C2088" s="5"/>
    </row>
    <row r="2089" spans="3:3" x14ac:dyDescent="0.25">
      <c r="C2089" s="5"/>
    </row>
    <row r="2090" spans="3:3" x14ac:dyDescent="0.25">
      <c r="C2090" s="5"/>
    </row>
    <row r="2091" spans="3:3" x14ac:dyDescent="0.25">
      <c r="C2091" s="5"/>
    </row>
    <row r="2092" spans="3:3" x14ac:dyDescent="0.25">
      <c r="C2092" s="5"/>
    </row>
    <row r="2093" spans="3:3" x14ac:dyDescent="0.25">
      <c r="C2093" s="5"/>
    </row>
    <row r="2094" spans="3:3" x14ac:dyDescent="0.25">
      <c r="C2094" s="5"/>
    </row>
    <row r="2095" spans="3:3" x14ac:dyDescent="0.25">
      <c r="C2095" s="5"/>
    </row>
    <row r="2096" spans="3:3" x14ac:dyDescent="0.25">
      <c r="C2096" s="5"/>
    </row>
    <row r="2097" spans="3:3" x14ac:dyDescent="0.25">
      <c r="C2097" s="5"/>
    </row>
    <row r="2098" spans="3:3" x14ac:dyDescent="0.25">
      <c r="C2098" s="5"/>
    </row>
    <row r="2099" spans="3:3" x14ac:dyDescent="0.25">
      <c r="C2099" s="5"/>
    </row>
    <row r="2100" spans="3:3" x14ac:dyDescent="0.25">
      <c r="C2100" s="5"/>
    </row>
    <row r="2101" spans="3:3" x14ac:dyDescent="0.25">
      <c r="C2101" s="5"/>
    </row>
    <row r="2102" spans="3:3" x14ac:dyDescent="0.25">
      <c r="C2102" s="5"/>
    </row>
    <row r="2103" spans="3:3" x14ac:dyDescent="0.25">
      <c r="C2103" s="5"/>
    </row>
    <row r="2104" spans="3:3" x14ac:dyDescent="0.25">
      <c r="C2104" s="5"/>
    </row>
    <row r="2105" spans="3:3" x14ac:dyDescent="0.25">
      <c r="C2105" s="5"/>
    </row>
    <row r="2106" spans="3:3" x14ac:dyDescent="0.25">
      <c r="C2106" s="5"/>
    </row>
    <row r="2107" spans="3:3" x14ac:dyDescent="0.25">
      <c r="C2107" s="5"/>
    </row>
    <row r="2108" spans="3:3" x14ac:dyDescent="0.25">
      <c r="C2108" s="5"/>
    </row>
    <row r="2109" spans="3:3" x14ac:dyDescent="0.25">
      <c r="C2109" s="5"/>
    </row>
    <row r="2110" spans="3:3" x14ac:dyDescent="0.25">
      <c r="C2110" s="5"/>
    </row>
    <row r="2111" spans="3:3" x14ac:dyDescent="0.25">
      <c r="C2111" s="5"/>
    </row>
    <row r="2112" spans="3:3" x14ac:dyDescent="0.25">
      <c r="C2112" s="5"/>
    </row>
    <row r="2113" spans="3:3" x14ac:dyDescent="0.25">
      <c r="C2113" s="5"/>
    </row>
    <row r="2114" spans="3:3" x14ac:dyDescent="0.25">
      <c r="C2114" s="5"/>
    </row>
    <row r="2115" spans="3:3" x14ac:dyDescent="0.25">
      <c r="C2115" s="5"/>
    </row>
    <row r="2116" spans="3:3" x14ac:dyDescent="0.25">
      <c r="C2116" s="5"/>
    </row>
    <row r="2117" spans="3:3" x14ac:dyDescent="0.25">
      <c r="C2117" s="5"/>
    </row>
    <row r="2118" spans="3:3" x14ac:dyDescent="0.25">
      <c r="C2118" s="5"/>
    </row>
    <row r="2119" spans="3:3" x14ac:dyDescent="0.25">
      <c r="C2119" s="5"/>
    </row>
    <row r="2120" spans="3:3" x14ac:dyDescent="0.25">
      <c r="C2120" s="5"/>
    </row>
    <row r="2121" spans="3:3" x14ac:dyDescent="0.25">
      <c r="C2121" s="5"/>
    </row>
    <row r="2122" spans="3:3" x14ac:dyDescent="0.25">
      <c r="C2122" s="5"/>
    </row>
    <row r="2123" spans="3:3" x14ac:dyDescent="0.25">
      <c r="C2123" s="5"/>
    </row>
    <row r="2124" spans="3:3" x14ac:dyDescent="0.25">
      <c r="C2124" s="5"/>
    </row>
    <row r="2125" spans="3:3" x14ac:dyDescent="0.25">
      <c r="C2125" s="5"/>
    </row>
    <row r="2126" spans="3:3" x14ac:dyDescent="0.25">
      <c r="C2126" s="5"/>
    </row>
    <row r="2127" spans="3:3" x14ac:dyDescent="0.25">
      <c r="C2127" s="5"/>
    </row>
    <row r="2128" spans="3:3" x14ac:dyDescent="0.25">
      <c r="C2128" s="5"/>
    </row>
    <row r="2129" spans="3:3" x14ac:dyDescent="0.25">
      <c r="C2129" s="5"/>
    </row>
    <row r="2130" spans="3:3" x14ac:dyDescent="0.25">
      <c r="C2130" s="5"/>
    </row>
    <row r="2131" spans="3:3" x14ac:dyDescent="0.25">
      <c r="C2131" s="5"/>
    </row>
    <row r="2132" spans="3:3" x14ac:dyDescent="0.25">
      <c r="C2132" s="5"/>
    </row>
    <row r="2133" spans="3:3" x14ac:dyDescent="0.25">
      <c r="C2133" s="5"/>
    </row>
    <row r="2134" spans="3:3" x14ac:dyDescent="0.25">
      <c r="C2134" s="5"/>
    </row>
    <row r="2135" spans="3:3" x14ac:dyDescent="0.25">
      <c r="C2135" s="5"/>
    </row>
    <row r="2136" spans="3:3" x14ac:dyDescent="0.25">
      <c r="C2136" s="5"/>
    </row>
    <row r="2137" spans="3:3" x14ac:dyDescent="0.25">
      <c r="C2137" s="5"/>
    </row>
    <row r="2138" spans="3:3" x14ac:dyDescent="0.25">
      <c r="C2138" s="5"/>
    </row>
    <row r="2139" spans="3:3" x14ac:dyDescent="0.25">
      <c r="C2139" s="5"/>
    </row>
    <row r="2140" spans="3:3" x14ac:dyDescent="0.25">
      <c r="C2140" s="5"/>
    </row>
    <row r="2141" spans="3:3" x14ac:dyDescent="0.25">
      <c r="C2141" s="5"/>
    </row>
    <row r="2142" spans="3:3" x14ac:dyDescent="0.25">
      <c r="C2142" s="5"/>
    </row>
    <row r="2143" spans="3:3" x14ac:dyDescent="0.25">
      <c r="C2143" s="5"/>
    </row>
    <row r="2144" spans="3:3" x14ac:dyDescent="0.25">
      <c r="C2144" s="5"/>
    </row>
    <row r="2145" spans="3:3" x14ac:dyDescent="0.25">
      <c r="C2145" s="5"/>
    </row>
    <row r="2146" spans="3:3" x14ac:dyDescent="0.25">
      <c r="C2146" s="5"/>
    </row>
    <row r="2147" spans="3:3" x14ac:dyDescent="0.25">
      <c r="C2147" s="5"/>
    </row>
    <row r="2148" spans="3:3" x14ac:dyDescent="0.25">
      <c r="C2148" s="5"/>
    </row>
    <row r="2149" spans="3:3" x14ac:dyDescent="0.25">
      <c r="C2149" s="5"/>
    </row>
    <row r="2150" spans="3:3" x14ac:dyDescent="0.25">
      <c r="C2150" s="5"/>
    </row>
    <row r="2151" spans="3:3" x14ac:dyDescent="0.25">
      <c r="C2151" s="5"/>
    </row>
    <row r="2152" spans="3:3" x14ac:dyDescent="0.25">
      <c r="C2152" s="5"/>
    </row>
    <row r="2153" spans="3:3" x14ac:dyDescent="0.25">
      <c r="C2153" s="5"/>
    </row>
    <row r="2154" spans="3:3" x14ac:dyDescent="0.25">
      <c r="C2154" s="5"/>
    </row>
    <row r="2155" spans="3:3" x14ac:dyDescent="0.25">
      <c r="C2155" s="5"/>
    </row>
    <row r="2156" spans="3:3" x14ac:dyDescent="0.25">
      <c r="C2156" s="5"/>
    </row>
    <row r="2157" spans="3:3" x14ac:dyDescent="0.25">
      <c r="C2157" s="5"/>
    </row>
    <row r="2158" spans="3:3" x14ac:dyDescent="0.25">
      <c r="C2158" s="5"/>
    </row>
    <row r="2159" spans="3:3" x14ac:dyDescent="0.25">
      <c r="C2159" s="5"/>
    </row>
    <row r="2160" spans="3:3" x14ac:dyDescent="0.25">
      <c r="C2160" s="5"/>
    </row>
    <row r="2161" spans="3:3" x14ac:dyDescent="0.25">
      <c r="C2161" s="5"/>
    </row>
    <row r="2162" spans="3:3" x14ac:dyDescent="0.25">
      <c r="C2162" s="5"/>
    </row>
    <row r="2163" spans="3:3" x14ac:dyDescent="0.25">
      <c r="C2163" s="5"/>
    </row>
    <row r="2164" spans="3:3" x14ac:dyDescent="0.25">
      <c r="C2164" s="5"/>
    </row>
    <row r="2165" spans="3:3" x14ac:dyDescent="0.25">
      <c r="C2165" s="5"/>
    </row>
    <row r="2166" spans="3:3" x14ac:dyDescent="0.25">
      <c r="C2166" s="5"/>
    </row>
    <row r="2167" spans="3:3" x14ac:dyDescent="0.25">
      <c r="C2167" s="5"/>
    </row>
    <row r="2168" spans="3:3" x14ac:dyDescent="0.25">
      <c r="C2168" s="5"/>
    </row>
    <row r="2169" spans="3:3" x14ac:dyDescent="0.25">
      <c r="C2169" s="5"/>
    </row>
    <row r="2170" spans="3:3" x14ac:dyDescent="0.25">
      <c r="C2170" s="5"/>
    </row>
    <row r="2171" spans="3:3" x14ac:dyDescent="0.25">
      <c r="C2171" s="5"/>
    </row>
    <row r="2172" spans="3:3" x14ac:dyDescent="0.25">
      <c r="C2172" s="5"/>
    </row>
    <row r="2173" spans="3:3" x14ac:dyDescent="0.25">
      <c r="C2173" s="5"/>
    </row>
    <row r="2174" spans="3:3" x14ac:dyDescent="0.25">
      <c r="C2174" s="5"/>
    </row>
    <row r="2175" spans="3:3" x14ac:dyDescent="0.25">
      <c r="C2175" s="5"/>
    </row>
    <row r="2176" spans="3:3" x14ac:dyDescent="0.25">
      <c r="C2176" s="5"/>
    </row>
    <row r="2177" spans="3:3" x14ac:dyDescent="0.25">
      <c r="C2177" s="5"/>
    </row>
    <row r="2178" spans="3:3" x14ac:dyDescent="0.25">
      <c r="C2178" s="5"/>
    </row>
    <row r="2179" spans="3:3" x14ac:dyDescent="0.25">
      <c r="C2179" s="5"/>
    </row>
    <row r="2180" spans="3:3" x14ac:dyDescent="0.25">
      <c r="C2180" s="5"/>
    </row>
    <row r="2181" spans="3:3" x14ac:dyDescent="0.25">
      <c r="C2181" s="5"/>
    </row>
    <row r="2182" spans="3:3" x14ac:dyDescent="0.25">
      <c r="C2182" s="5"/>
    </row>
    <row r="2183" spans="3:3" x14ac:dyDescent="0.25">
      <c r="C2183" s="5"/>
    </row>
    <row r="2184" spans="3:3" x14ac:dyDescent="0.25">
      <c r="C2184" s="5"/>
    </row>
    <row r="2185" spans="3:3" x14ac:dyDescent="0.25">
      <c r="C2185" s="5"/>
    </row>
    <row r="2186" spans="3:3" x14ac:dyDescent="0.25">
      <c r="C2186" s="5"/>
    </row>
    <row r="2187" spans="3:3" x14ac:dyDescent="0.25">
      <c r="C2187" s="5"/>
    </row>
    <row r="2188" spans="3:3" x14ac:dyDescent="0.25">
      <c r="C2188" s="5"/>
    </row>
    <row r="2189" spans="3:3" x14ac:dyDescent="0.25">
      <c r="C2189" s="5"/>
    </row>
    <row r="2190" spans="3:3" x14ac:dyDescent="0.25">
      <c r="C2190" s="5"/>
    </row>
    <row r="2191" spans="3:3" x14ac:dyDescent="0.25">
      <c r="C2191" s="5"/>
    </row>
    <row r="2192" spans="3:3" x14ac:dyDescent="0.25">
      <c r="C2192" s="5"/>
    </row>
    <row r="2193" spans="3:3" x14ac:dyDescent="0.25">
      <c r="C2193" s="5"/>
    </row>
    <row r="2194" spans="3:3" x14ac:dyDescent="0.25">
      <c r="C2194" s="5"/>
    </row>
    <row r="2195" spans="3:3" x14ac:dyDescent="0.25">
      <c r="C2195" s="5"/>
    </row>
    <row r="2196" spans="3:3" x14ac:dyDescent="0.25">
      <c r="C2196" s="5"/>
    </row>
    <row r="2197" spans="3:3" x14ac:dyDescent="0.25">
      <c r="C2197" s="5"/>
    </row>
    <row r="2198" spans="3:3" x14ac:dyDescent="0.25">
      <c r="C2198" s="5"/>
    </row>
    <row r="2199" spans="3:3" x14ac:dyDescent="0.25">
      <c r="C2199" s="5"/>
    </row>
    <row r="2200" spans="3:3" x14ac:dyDescent="0.25">
      <c r="C2200" s="5"/>
    </row>
    <row r="2201" spans="3:3" x14ac:dyDescent="0.25">
      <c r="C2201" s="5"/>
    </row>
  </sheetData>
  <mergeCells count="1">
    <mergeCell ref="N6:O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C3:E265"/>
  <sheetViews>
    <sheetView zoomScale="85" zoomScaleNormal="85" workbookViewId="0"/>
  </sheetViews>
  <sheetFormatPr defaultRowHeight="15" x14ac:dyDescent="0.25"/>
  <cols>
    <col min="3" max="3" width="9.6328125" bestFit="1" customWidth="1"/>
  </cols>
  <sheetData>
    <row r="3" spans="3:5" x14ac:dyDescent="0.25">
      <c r="D3" s="4" t="str">
        <f>Main!C15</f>
        <v>%UHO 1!-ICE</v>
      </c>
      <c r="E3" s="4" t="str">
        <f>Main!C16</f>
        <v>%UHU 1!-ICE</v>
      </c>
    </row>
    <row r="5" spans="3:5" x14ac:dyDescent="0.25">
      <c r="C5" s="27" t="e">
        <f ca="1">_xll.ICESeries(D3:E3,D6:E6,,EDATE(TODAY(),-12),TODAY(),,"TimelineMerge=Intersection")</f>
        <v>#NAME?</v>
      </c>
      <c r="D5" s="25" t="s">
        <v>8</v>
      </c>
      <c r="E5" s="25" t="s">
        <v>5</v>
      </c>
    </row>
    <row r="6" spans="3:5" x14ac:dyDescent="0.25">
      <c r="C6" s="27"/>
      <c r="D6" s="8" t="s">
        <v>6</v>
      </c>
      <c r="E6" s="8" t="s">
        <v>6</v>
      </c>
    </row>
    <row r="7" spans="3:5" x14ac:dyDescent="0.25">
      <c r="C7" s="27"/>
      <c r="D7" s="8" t="s">
        <v>9</v>
      </c>
      <c r="E7" s="8" t="s">
        <v>7</v>
      </c>
    </row>
    <row r="8" spans="3:5" x14ac:dyDescent="0.25">
      <c r="C8" s="28">
        <f>DATE(2020,1,24)</f>
        <v>43854</v>
      </c>
      <c r="D8" s="27">
        <v>1.7327999999999999</v>
      </c>
      <c r="E8" s="27">
        <v>1.5142</v>
      </c>
    </row>
    <row r="9" spans="3:5" x14ac:dyDescent="0.25">
      <c r="C9" s="28">
        <f>DATE(2020,1,23)</f>
        <v>43853</v>
      </c>
      <c r="D9" s="27">
        <v>1.7916000000000001</v>
      </c>
      <c r="E9" s="27">
        <v>1.5602</v>
      </c>
    </row>
    <row r="10" spans="3:5" x14ac:dyDescent="0.25">
      <c r="C10" s="28">
        <f>DATE(2020,1,22)</f>
        <v>43852</v>
      </c>
      <c r="D10" s="27">
        <v>1.8002</v>
      </c>
      <c r="E10" s="27">
        <v>1.5795999999999999</v>
      </c>
    </row>
    <row r="11" spans="3:5" x14ac:dyDescent="0.25">
      <c r="C11" s="28">
        <f>DATE(2020,1,21)</f>
        <v>43851</v>
      </c>
      <c r="D11" s="27">
        <v>1.8291999999999999</v>
      </c>
      <c r="E11" s="27">
        <v>1.6365000000000001</v>
      </c>
    </row>
    <row r="12" spans="3:5" x14ac:dyDescent="0.25">
      <c r="C12" s="28">
        <f>DATE(2020,1,20)</f>
        <v>43850</v>
      </c>
      <c r="D12" s="27">
        <v>1.8763000000000001</v>
      </c>
      <c r="E12" s="27">
        <v>1.6392</v>
      </c>
    </row>
    <row r="13" spans="3:5" x14ac:dyDescent="0.25">
      <c r="C13" s="28">
        <f>DATE(2020,1,17)</f>
        <v>43847</v>
      </c>
      <c r="D13" s="27">
        <v>1.8592</v>
      </c>
      <c r="E13" s="27">
        <v>1.6406000000000001</v>
      </c>
    </row>
    <row r="14" spans="3:5" x14ac:dyDescent="0.25">
      <c r="C14" s="28">
        <f>DATE(2020,1,16)</f>
        <v>43846</v>
      </c>
      <c r="D14" s="27">
        <v>1.86</v>
      </c>
      <c r="E14" s="27">
        <v>1.6548</v>
      </c>
    </row>
    <row r="15" spans="3:5" x14ac:dyDescent="0.25">
      <c r="C15" s="28">
        <f>DATE(2020,1,15)</f>
        <v>43845</v>
      </c>
      <c r="D15" s="27">
        <v>1.8778999999999999</v>
      </c>
      <c r="E15" s="27">
        <v>1.6368</v>
      </c>
    </row>
    <row r="16" spans="3:5" x14ac:dyDescent="0.25">
      <c r="C16" s="28">
        <f>DATE(2020,1,14)</f>
        <v>43844</v>
      </c>
      <c r="D16" s="27">
        <v>1.9103000000000001</v>
      </c>
      <c r="E16" s="27">
        <v>1.6544000000000001</v>
      </c>
    </row>
    <row r="17" spans="3:5" x14ac:dyDescent="0.25">
      <c r="C17" s="28">
        <f>DATE(2020,1,13)</f>
        <v>43843</v>
      </c>
      <c r="D17" s="27">
        <v>1.8979999999999999</v>
      </c>
      <c r="E17" s="27">
        <v>1.6573</v>
      </c>
    </row>
    <row r="18" spans="3:5" x14ac:dyDescent="0.25">
      <c r="C18" s="28">
        <f>DATE(2020,1,10)</f>
        <v>43840</v>
      </c>
      <c r="D18" s="27">
        <v>1.9283999999999999</v>
      </c>
      <c r="E18" s="27">
        <v>1.6596</v>
      </c>
    </row>
    <row r="19" spans="3:5" x14ac:dyDescent="0.25">
      <c r="C19" s="28">
        <f>DATE(2020,1,9)</f>
        <v>43839</v>
      </c>
      <c r="D19" s="27">
        <v>1.9500999999999999</v>
      </c>
      <c r="E19" s="27">
        <v>1.6527000000000001</v>
      </c>
    </row>
    <row r="20" spans="3:5" x14ac:dyDescent="0.25">
      <c r="C20" s="28">
        <f>DATE(2020,1,8)</f>
        <v>43838</v>
      </c>
      <c r="D20" s="27">
        <v>1.9581999999999999</v>
      </c>
      <c r="E20" s="27">
        <v>1.6488</v>
      </c>
    </row>
    <row r="21" spans="3:5" x14ac:dyDescent="0.25">
      <c r="C21" s="28">
        <f>DATE(2020,1,7)</f>
        <v>43837</v>
      </c>
      <c r="D21" s="27">
        <v>2.0324</v>
      </c>
      <c r="E21" s="27">
        <v>1.7222</v>
      </c>
    </row>
    <row r="22" spans="3:5" x14ac:dyDescent="0.25">
      <c r="C22" s="28">
        <f>DATE(2020,1,6)</f>
        <v>43836</v>
      </c>
      <c r="D22" s="27">
        <v>2.0339</v>
      </c>
      <c r="E22" s="27">
        <v>1.7544</v>
      </c>
    </row>
    <row r="23" spans="3:5" x14ac:dyDescent="0.25">
      <c r="C23" s="28">
        <f>DATE(2020,1,3)</f>
        <v>43833</v>
      </c>
      <c r="D23" s="27">
        <v>2.0613999999999999</v>
      </c>
      <c r="E23" s="27">
        <v>1.7487999999999999</v>
      </c>
    </row>
    <row r="24" spans="3:5" x14ac:dyDescent="0.25">
      <c r="C24" s="28">
        <f>DATE(2020,1,2)</f>
        <v>43832</v>
      </c>
      <c r="D24" s="27">
        <v>2.0240999999999998</v>
      </c>
      <c r="E24" s="27">
        <v>1.7041999999999999</v>
      </c>
    </row>
    <row r="25" spans="3:5" x14ac:dyDescent="0.25">
      <c r="C25" s="28">
        <f>DATE(2019,12,31)</f>
        <v>43830</v>
      </c>
      <c r="D25" s="27">
        <v>2.0228000000000002</v>
      </c>
      <c r="E25" s="27">
        <v>1.6904999999999999</v>
      </c>
    </row>
    <row r="26" spans="3:5" x14ac:dyDescent="0.25">
      <c r="C26" s="28">
        <f>DATE(2019,12,30)</f>
        <v>43829</v>
      </c>
      <c r="D26" s="27">
        <v>2.0406</v>
      </c>
      <c r="E26" s="27">
        <v>1.7282999999999999</v>
      </c>
    </row>
    <row r="27" spans="3:5" x14ac:dyDescent="0.25">
      <c r="C27" s="28">
        <f>DATE(2019,12,27)</f>
        <v>43826</v>
      </c>
      <c r="D27" s="27">
        <v>2.0495999999999999</v>
      </c>
      <c r="E27" s="27">
        <v>1.7473000000000001</v>
      </c>
    </row>
    <row r="28" spans="3:5" x14ac:dyDescent="0.25">
      <c r="C28" s="28">
        <f>DATE(2019,12,26)</f>
        <v>43825</v>
      </c>
      <c r="D28" s="27">
        <v>2.0520999999999998</v>
      </c>
      <c r="E28" s="27">
        <v>1.7537</v>
      </c>
    </row>
    <row r="29" spans="3:5" x14ac:dyDescent="0.25">
      <c r="C29" s="28">
        <f>DATE(2019,12,24)</f>
        <v>43823</v>
      </c>
      <c r="D29" s="27">
        <v>2.0363000000000002</v>
      </c>
      <c r="E29" s="27">
        <v>1.7270000000000001</v>
      </c>
    </row>
    <row r="30" spans="3:5" x14ac:dyDescent="0.25">
      <c r="C30" s="28">
        <f>DATE(2019,12,23)</f>
        <v>43822</v>
      </c>
      <c r="D30" s="27">
        <v>2.0222000000000002</v>
      </c>
      <c r="E30" s="27">
        <v>1.7051000000000001</v>
      </c>
    </row>
    <row r="31" spans="3:5" x14ac:dyDescent="0.25">
      <c r="C31" s="28">
        <f>DATE(2019,12,20)</f>
        <v>43819</v>
      </c>
      <c r="D31" s="27">
        <v>2.0217999999999998</v>
      </c>
      <c r="E31" s="27">
        <v>1.7058</v>
      </c>
    </row>
    <row r="32" spans="3:5" x14ac:dyDescent="0.25">
      <c r="C32" s="28">
        <f>DATE(2019,12,19)</f>
        <v>43818</v>
      </c>
      <c r="D32" s="27">
        <v>2.0295000000000001</v>
      </c>
      <c r="E32" s="27">
        <v>1.7068000000000001</v>
      </c>
    </row>
    <row r="33" spans="3:5" x14ac:dyDescent="0.25">
      <c r="C33" s="28">
        <f>DATE(2019,12,18)</f>
        <v>43817</v>
      </c>
      <c r="D33" s="27">
        <v>2.0203000000000002</v>
      </c>
      <c r="E33" s="27">
        <v>1.6838</v>
      </c>
    </row>
    <row r="34" spans="3:5" x14ac:dyDescent="0.25">
      <c r="C34" s="28">
        <f>DATE(2019,12,17)</f>
        <v>43816</v>
      </c>
      <c r="D34" s="27">
        <v>2.0333999999999999</v>
      </c>
      <c r="E34" s="27">
        <v>1.6857</v>
      </c>
    </row>
    <row r="35" spans="3:5" x14ac:dyDescent="0.25">
      <c r="C35" s="28">
        <f>DATE(2019,12,16)</f>
        <v>43815</v>
      </c>
      <c r="D35" s="27">
        <v>2.0045000000000002</v>
      </c>
      <c r="E35" s="27">
        <v>1.6627000000000001</v>
      </c>
    </row>
    <row r="36" spans="3:5" x14ac:dyDescent="0.25">
      <c r="C36" s="28">
        <f>DATE(2019,12,13)</f>
        <v>43812</v>
      </c>
      <c r="D36" s="27">
        <v>1.9863999999999999</v>
      </c>
      <c r="E36" s="27">
        <v>1.6632</v>
      </c>
    </row>
    <row r="37" spans="3:5" x14ac:dyDescent="0.25">
      <c r="C37" s="28">
        <f>DATE(2019,12,12)</f>
        <v>43811</v>
      </c>
      <c r="D37" s="27">
        <v>1.9508000000000001</v>
      </c>
      <c r="E37" s="27">
        <v>1.6283000000000001</v>
      </c>
    </row>
    <row r="38" spans="3:5" x14ac:dyDescent="0.25">
      <c r="C38" s="28">
        <f>DATE(2019,12,11)</f>
        <v>43810</v>
      </c>
      <c r="D38" s="27">
        <v>1.9288000000000001</v>
      </c>
      <c r="E38" s="27">
        <v>1.6261000000000001</v>
      </c>
    </row>
    <row r="39" spans="3:5" x14ac:dyDescent="0.25">
      <c r="C39" s="28">
        <f>DATE(2019,12,10)</f>
        <v>43809</v>
      </c>
      <c r="D39" s="27">
        <v>1.9655</v>
      </c>
      <c r="E39" s="27">
        <v>1.6525000000000001</v>
      </c>
    </row>
    <row r="40" spans="3:5" x14ac:dyDescent="0.25">
      <c r="C40" s="28">
        <f>DATE(2019,12,9)</f>
        <v>43808</v>
      </c>
      <c r="D40" s="27">
        <v>1.9441999999999999</v>
      </c>
      <c r="E40" s="27">
        <v>1.6548</v>
      </c>
    </row>
    <row r="41" spans="3:5" x14ac:dyDescent="0.25">
      <c r="C41" s="28">
        <f>DATE(2019,12,6)</f>
        <v>43805</v>
      </c>
      <c r="D41" s="27">
        <v>1.9520999999999999</v>
      </c>
      <c r="E41" s="27">
        <v>1.6474</v>
      </c>
    </row>
    <row r="42" spans="3:5" x14ac:dyDescent="0.25">
      <c r="C42" s="28">
        <f>DATE(2019,12,5)</f>
        <v>43804</v>
      </c>
      <c r="D42" s="27">
        <v>1.9330000000000001</v>
      </c>
      <c r="E42" s="27">
        <v>1.6211</v>
      </c>
    </row>
    <row r="43" spans="3:5" x14ac:dyDescent="0.25">
      <c r="C43" s="28">
        <f>DATE(2019,12,4)</f>
        <v>43803</v>
      </c>
      <c r="D43" s="27">
        <v>1.9229000000000001</v>
      </c>
      <c r="E43" s="27">
        <v>1.6042000000000001</v>
      </c>
    </row>
    <row r="44" spans="3:5" x14ac:dyDescent="0.25">
      <c r="C44" s="28">
        <f>DATE(2019,12,3)</f>
        <v>43802</v>
      </c>
      <c r="D44" s="27">
        <v>1.8798999999999999</v>
      </c>
      <c r="E44" s="27">
        <v>1.5629</v>
      </c>
    </row>
    <row r="45" spans="3:5" x14ac:dyDescent="0.25">
      <c r="C45" s="28">
        <f>DATE(2019,12,2)</f>
        <v>43801</v>
      </c>
      <c r="D45" s="27">
        <v>1.8859999999999999</v>
      </c>
      <c r="E45" s="27">
        <v>1.5732999999999999</v>
      </c>
    </row>
    <row r="46" spans="3:5" x14ac:dyDescent="0.25">
      <c r="C46" s="28">
        <f>DATE(2019,11,29)</f>
        <v>43798</v>
      </c>
      <c r="D46" s="27">
        <v>1.8785000000000001</v>
      </c>
      <c r="E46" s="27">
        <v>1.591</v>
      </c>
    </row>
    <row r="47" spans="3:5" x14ac:dyDescent="0.25">
      <c r="C47" s="28">
        <f>DATE(2019,11,27)</f>
        <v>43796</v>
      </c>
      <c r="D47" s="27">
        <v>1.9464999999999999</v>
      </c>
      <c r="E47" s="27">
        <v>1.6792</v>
      </c>
    </row>
    <row r="48" spans="3:5" x14ac:dyDescent="0.25">
      <c r="C48" s="28">
        <f>DATE(2019,11,26)</f>
        <v>43795</v>
      </c>
      <c r="D48" s="27">
        <v>1.9605999999999999</v>
      </c>
      <c r="E48" s="27">
        <v>1.7047000000000001</v>
      </c>
    </row>
    <row r="49" spans="3:5" x14ac:dyDescent="0.25">
      <c r="C49" s="28">
        <f>DATE(2019,11,25)</f>
        <v>43794</v>
      </c>
      <c r="D49" s="27">
        <v>1.9442999999999999</v>
      </c>
      <c r="E49" s="27">
        <v>1.6748000000000001</v>
      </c>
    </row>
    <row r="50" spans="3:5" x14ac:dyDescent="0.25">
      <c r="C50" s="28">
        <f>DATE(2019,11,22)</f>
        <v>43791</v>
      </c>
      <c r="D50" s="27">
        <v>1.9294</v>
      </c>
      <c r="E50" s="27">
        <v>1.6742999999999999</v>
      </c>
    </row>
    <row r="51" spans="3:5" x14ac:dyDescent="0.25">
      <c r="C51" s="28">
        <f>DATE(2019,11,21)</f>
        <v>43790</v>
      </c>
      <c r="D51" s="27">
        <v>1.9447000000000001</v>
      </c>
      <c r="E51" s="27">
        <v>1.7043999999999999</v>
      </c>
    </row>
    <row r="52" spans="3:5" x14ac:dyDescent="0.25">
      <c r="C52" s="28">
        <f>DATE(2019,11,20)</f>
        <v>43789</v>
      </c>
      <c r="D52" s="27">
        <v>1.8920999999999999</v>
      </c>
      <c r="E52" s="27">
        <v>1.6563000000000001</v>
      </c>
    </row>
    <row r="53" spans="3:5" x14ac:dyDescent="0.25">
      <c r="C53" s="28">
        <f>DATE(2019,11,19)</f>
        <v>43788</v>
      </c>
      <c r="D53" s="27">
        <v>1.8573999999999999</v>
      </c>
      <c r="E53" s="27">
        <v>1.6036999999999999</v>
      </c>
    </row>
    <row r="54" spans="3:5" x14ac:dyDescent="0.25">
      <c r="C54" s="28">
        <f>DATE(2019,11,18)</f>
        <v>43787</v>
      </c>
      <c r="D54" s="27">
        <v>1.9047000000000001</v>
      </c>
      <c r="E54" s="27">
        <v>1.621</v>
      </c>
    </row>
    <row r="55" spans="3:5" x14ac:dyDescent="0.25">
      <c r="C55" s="28">
        <f>DATE(2019,11,15)</f>
        <v>43784</v>
      </c>
      <c r="D55" s="27">
        <v>1.948</v>
      </c>
      <c r="E55" s="27">
        <v>1.635</v>
      </c>
    </row>
    <row r="56" spans="3:5" x14ac:dyDescent="0.25">
      <c r="C56" s="28">
        <f>DATE(2019,11,14)</f>
        <v>43783</v>
      </c>
      <c r="D56" s="27">
        <v>1.9178999999999999</v>
      </c>
      <c r="E56" s="27">
        <v>1.6157999999999999</v>
      </c>
    </row>
    <row r="57" spans="3:5" x14ac:dyDescent="0.25">
      <c r="C57" s="28">
        <f>DATE(2019,11,13)</f>
        <v>43782</v>
      </c>
      <c r="D57" s="27">
        <v>1.9125000000000001</v>
      </c>
      <c r="E57" s="27">
        <v>1.6365000000000001</v>
      </c>
    </row>
    <row r="58" spans="3:5" x14ac:dyDescent="0.25">
      <c r="C58" s="28">
        <f>DATE(2019,11,12)</f>
        <v>43781</v>
      </c>
      <c r="D58" s="27">
        <v>1.8976</v>
      </c>
      <c r="E58" s="27">
        <v>1.6144000000000001</v>
      </c>
    </row>
    <row r="59" spans="3:5" x14ac:dyDescent="0.25">
      <c r="C59" s="28">
        <f>DATE(2019,11,11)</f>
        <v>43780</v>
      </c>
      <c r="D59" s="27">
        <v>1.9141999999999999</v>
      </c>
      <c r="E59" s="27">
        <v>1.6099000000000001</v>
      </c>
    </row>
    <row r="60" spans="3:5" x14ac:dyDescent="0.25">
      <c r="C60" s="28">
        <f>DATE(2019,11,8)</f>
        <v>43777</v>
      </c>
      <c r="D60" s="27">
        <v>1.9180999999999999</v>
      </c>
      <c r="E60" s="27">
        <v>1.6336999999999999</v>
      </c>
    </row>
    <row r="61" spans="3:5" x14ac:dyDescent="0.25">
      <c r="C61" s="28">
        <f>DATE(2019,11,7)</f>
        <v>43776</v>
      </c>
      <c r="D61" s="27">
        <v>1.9202999999999999</v>
      </c>
      <c r="E61" s="27">
        <v>1.6355</v>
      </c>
    </row>
    <row r="62" spans="3:5" x14ac:dyDescent="0.25">
      <c r="C62" s="28">
        <f>DATE(2019,11,6)</f>
        <v>43775</v>
      </c>
      <c r="D62" s="27">
        <v>1.9278</v>
      </c>
      <c r="E62" s="27">
        <v>1.6262000000000001</v>
      </c>
    </row>
    <row r="63" spans="3:5" x14ac:dyDescent="0.25">
      <c r="C63" s="28">
        <f>DATE(2019,11,5)</f>
        <v>43774</v>
      </c>
      <c r="D63" s="27">
        <v>1.9565999999999999</v>
      </c>
      <c r="E63" s="27">
        <v>1.6746000000000001</v>
      </c>
    </row>
    <row r="64" spans="3:5" x14ac:dyDescent="0.25">
      <c r="C64" s="28">
        <f>DATE(2019,11,4)</f>
        <v>43773</v>
      </c>
      <c r="D64" s="27">
        <v>1.9404999999999999</v>
      </c>
      <c r="E64" s="27">
        <v>1.6637</v>
      </c>
    </row>
    <row r="65" spans="3:5" x14ac:dyDescent="0.25">
      <c r="C65" s="28">
        <f>DATE(2019,11,1)</f>
        <v>43770</v>
      </c>
      <c r="D65" s="27">
        <v>1.9331</v>
      </c>
      <c r="E65" s="27">
        <v>1.6556999999999999</v>
      </c>
    </row>
    <row r="66" spans="3:5" x14ac:dyDescent="0.25">
      <c r="C66" s="28">
        <f>DATE(2019,10,31)</f>
        <v>43769</v>
      </c>
      <c r="D66" s="27">
        <v>1.8757999999999999</v>
      </c>
      <c r="E66" s="27">
        <v>1.5946</v>
      </c>
    </row>
    <row r="67" spans="3:5" x14ac:dyDescent="0.25">
      <c r="C67" s="28">
        <f>DATE(2019,10,30)</f>
        <v>43768</v>
      </c>
      <c r="D67" s="27">
        <v>1.9136</v>
      </c>
      <c r="E67" s="27">
        <v>1.6645000000000001</v>
      </c>
    </row>
    <row r="68" spans="3:5" x14ac:dyDescent="0.25">
      <c r="C68" s="28">
        <f>DATE(2019,10,29)</f>
        <v>43767</v>
      </c>
      <c r="D68" s="27">
        <v>1.9562999999999999</v>
      </c>
      <c r="E68" s="27">
        <v>1.6857</v>
      </c>
    </row>
    <row r="69" spans="3:5" x14ac:dyDescent="0.25">
      <c r="C69" s="28">
        <f>DATE(2019,10,28)</f>
        <v>43766</v>
      </c>
      <c r="D69" s="27">
        <v>1.9618</v>
      </c>
      <c r="E69" s="27">
        <v>1.6728000000000001</v>
      </c>
    </row>
    <row r="70" spans="3:5" x14ac:dyDescent="0.25">
      <c r="C70" s="28">
        <f>DATE(2019,10,25)</f>
        <v>43763</v>
      </c>
      <c r="D70" s="27">
        <v>1.9796</v>
      </c>
      <c r="E70" s="27">
        <v>1.673</v>
      </c>
    </row>
    <row r="71" spans="3:5" x14ac:dyDescent="0.25">
      <c r="C71" s="28">
        <f>DATE(2019,10,24)</f>
        <v>43762</v>
      </c>
      <c r="D71" s="27">
        <v>1.9863</v>
      </c>
      <c r="E71" s="27">
        <v>1.6632</v>
      </c>
    </row>
    <row r="72" spans="3:5" x14ac:dyDescent="0.25">
      <c r="C72" s="28">
        <f>DATE(2019,10,23)</f>
        <v>43761</v>
      </c>
      <c r="D72" s="27">
        <v>1.9642999999999999</v>
      </c>
      <c r="E72" s="27">
        <v>1.6518999999999999</v>
      </c>
    </row>
    <row r="73" spans="3:5" x14ac:dyDescent="0.25">
      <c r="C73" s="28">
        <f>DATE(2019,10,22)</f>
        <v>43760</v>
      </c>
      <c r="D73" s="27">
        <v>1.9437</v>
      </c>
      <c r="E73" s="27">
        <v>1.6089</v>
      </c>
    </row>
    <row r="74" spans="3:5" x14ac:dyDescent="0.25">
      <c r="C74" s="28">
        <f>DATE(2019,10,21)</f>
        <v>43759</v>
      </c>
      <c r="D74" s="27">
        <v>1.9406000000000001</v>
      </c>
      <c r="E74" s="27">
        <v>1.6072</v>
      </c>
    </row>
    <row r="75" spans="3:5" x14ac:dyDescent="0.25">
      <c r="C75" s="28">
        <f>DATE(2019,10,18)</f>
        <v>43756</v>
      </c>
      <c r="D75" s="27">
        <v>1.9471000000000001</v>
      </c>
      <c r="E75" s="27">
        <v>1.623</v>
      </c>
    </row>
    <row r="76" spans="3:5" x14ac:dyDescent="0.25">
      <c r="C76" s="28">
        <f>DATE(2019,10,17)</f>
        <v>43755</v>
      </c>
      <c r="D76" s="27">
        <v>1.9480999999999999</v>
      </c>
      <c r="E76" s="27">
        <v>1.6225000000000001</v>
      </c>
    </row>
    <row r="77" spans="3:5" x14ac:dyDescent="0.25">
      <c r="C77" s="28">
        <f>DATE(2019,10,16)</f>
        <v>43754</v>
      </c>
      <c r="D77" s="27">
        <v>1.9426000000000001</v>
      </c>
      <c r="E77" s="27">
        <v>1.6248</v>
      </c>
    </row>
    <row r="78" spans="3:5" x14ac:dyDescent="0.25">
      <c r="C78" s="28">
        <f>DATE(2019,10,15)</f>
        <v>43753</v>
      </c>
      <c r="D78" s="27">
        <v>1.91</v>
      </c>
      <c r="E78" s="27">
        <v>1.6144000000000001</v>
      </c>
    </row>
    <row r="79" spans="3:5" x14ac:dyDescent="0.25">
      <c r="C79" s="28">
        <f>DATE(2019,10,14)</f>
        <v>43752</v>
      </c>
      <c r="D79" s="27">
        <v>1.9151</v>
      </c>
      <c r="E79" s="27">
        <v>1.6132</v>
      </c>
    </row>
    <row r="80" spans="3:5" x14ac:dyDescent="0.25">
      <c r="C80" s="28">
        <f>DATE(2019,10,11)</f>
        <v>43749</v>
      </c>
      <c r="D80" s="27">
        <v>1.9576</v>
      </c>
      <c r="E80" s="27">
        <v>1.6388</v>
      </c>
    </row>
    <row r="81" spans="3:5" x14ac:dyDescent="0.25">
      <c r="C81" s="28">
        <f>DATE(2019,10,10)</f>
        <v>43748</v>
      </c>
      <c r="D81" s="27">
        <v>1.9208000000000001</v>
      </c>
      <c r="E81" s="27">
        <v>1.6233</v>
      </c>
    </row>
    <row r="82" spans="3:5" x14ac:dyDescent="0.25">
      <c r="C82" s="28">
        <f>DATE(2019,10,9)</f>
        <v>43747</v>
      </c>
      <c r="D82" s="27">
        <v>1.9193</v>
      </c>
      <c r="E82" s="27">
        <v>1.5871</v>
      </c>
    </row>
    <row r="83" spans="3:5" x14ac:dyDescent="0.25">
      <c r="C83" s="28">
        <f>DATE(2019,10,8)</f>
        <v>43746</v>
      </c>
      <c r="D83" s="27">
        <v>1.9100999999999999</v>
      </c>
      <c r="E83" s="27">
        <v>1.5809</v>
      </c>
    </row>
    <row r="84" spans="3:5" x14ac:dyDescent="0.25">
      <c r="C84" s="28">
        <f>DATE(2019,10,7)</f>
        <v>43745</v>
      </c>
      <c r="D84" s="27">
        <v>1.9033</v>
      </c>
      <c r="E84" s="27">
        <v>1.5693999999999999</v>
      </c>
    </row>
    <row r="85" spans="3:5" x14ac:dyDescent="0.25">
      <c r="C85" s="28">
        <f>DATE(2019,10,4)</f>
        <v>43742</v>
      </c>
      <c r="D85" s="27">
        <v>1.8945000000000001</v>
      </c>
      <c r="E85" s="27">
        <v>1.5733999999999999</v>
      </c>
    </row>
    <row r="86" spans="3:5" x14ac:dyDescent="0.25">
      <c r="C86" s="28">
        <f>DATE(2019,10,3)</f>
        <v>43741</v>
      </c>
      <c r="D86" s="27">
        <v>1.8759999999999999</v>
      </c>
      <c r="E86" s="27">
        <v>1.5559000000000001</v>
      </c>
    </row>
    <row r="87" spans="3:5" x14ac:dyDescent="0.25">
      <c r="C87" s="28">
        <f>DATE(2019,10,2)</f>
        <v>43740</v>
      </c>
      <c r="D87" s="27">
        <v>1.873</v>
      </c>
      <c r="E87" s="27">
        <v>1.5455000000000001</v>
      </c>
    </row>
    <row r="88" spans="3:5" x14ac:dyDescent="0.25">
      <c r="C88" s="28">
        <f>DATE(2019,10,1)</f>
        <v>43739</v>
      </c>
      <c r="D88" s="27">
        <v>1.8985000000000001</v>
      </c>
      <c r="E88" s="27">
        <v>1.5737000000000001</v>
      </c>
    </row>
    <row r="89" spans="3:5" x14ac:dyDescent="0.25">
      <c r="C89" s="28">
        <f>DATE(2019,9,30)</f>
        <v>43738</v>
      </c>
      <c r="D89" s="27">
        <v>1.8972</v>
      </c>
      <c r="E89" s="27">
        <v>1.5665</v>
      </c>
    </row>
    <row r="90" spans="3:5" x14ac:dyDescent="0.25">
      <c r="C90" s="28">
        <f>DATE(2019,9,27)</f>
        <v>43735</v>
      </c>
      <c r="D90" s="27">
        <v>1.9416</v>
      </c>
      <c r="E90" s="27">
        <v>1.6514</v>
      </c>
    </row>
    <row r="91" spans="3:5" x14ac:dyDescent="0.25">
      <c r="C91" s="28">
        <f>DATE(2019,9,26)</f>
        <v>43734</v>
      </c>
      <c r="D91" s="27">
        <v>1.9551000000000001</v>
      </c>
      <c r="E91" s="27">
        <v>1.6612</v>
      </c>
    </row>
    <row r="92" spans="3:5" x14ac:dyDescent="0.25">
      <c r="C92" s="28">
        <f>DATE(2019,9,25)</f>
        <v>43733</v>
      </c>
      <c r="D92" s="27">
        <v>1.9539</v>
      </c>
      <c r="E92" s="27">
        <v>1.6252</v>
      </c>
    </row>
    <row r="93" spans="3:5" x14ac:dyDescent="0.25">
      <c r="C93" s="28">
        <f>DATE(2019,9,24)</f>
        <v>43732</v>
      </c>
      <c r="D93" s="27">
        <v>1.9676</v>
      </c>
      <c r="E93" s="27">
        <v>1.6543000000000001</v>
      </c>
    </row>
    <row r="94" spans="3:5" x14ac:dyDescent="0.25">
      <c r="C94" s="28">
        <f>DATE(2019,9,23)</f>
        <v>43731</v>
      </c>
      <c r="D94" s="27">
        <v>1.9970000000000001</v>
      </c>
      <c r="E94" s="27">
        <v>1.6838</v>
      </c>
    </row>
    <row r="95" spans="3:5" x14ac:dyDescent="0.25">
      <c r="C95" s="28">
        <f>DATE(2019,9,20)</f>
        <v>43728</v>
      </c>
      <c r="D95" s="27">
        <v>1.9863</v>
      </c>
      <c r="E95" s="27">
        <v>1.6783999999999999</v>
      </c>
    </row>
    <row r="96" spans="3:5" x14ac:dyDescent="0.25">
      <c r="C96" s="28">
        <f>DATE(2019,9,19)</f>
        <v>43727</v>
      </c>
      <c r="D96" s="27">
        <v>2.0049000000000001</v>
      </c>
      <c r="E96" s="27">
        <v>1.7007000000000001</v>
      </c>
    </row>
    <row r="97" spans="3:5" x14ac:dyDescent="0.25">
      <c r="C97" s="28">
        <f>DATE(2019,9,18)</f>
        <v>43726</v>
      </c>
      <c r="D97" s="27">
        <v>1.9733000000000001</v>
      </c>
      <c r="E97" s="27">
        <v>1.6577</v>
      </c>
    </row>
    <row r="98" spans="3:5" x14ac:dyDescent="0.25">
      <c r="C98" s="28">
        <f>DATE(2019,9,17)</f>
        <v>43725</v>
      </c>
      <c r="D98" s="27">
        <v>1.9896</v>
      </c>
      <c r="E98" s="27">
        <v>1.6751</v>
      </c>
    </row>
    <row r="99" spans="3:5" x14ac:dyDescent="0.25">
      <c r="C99" s="28">
        <f>DATE(2019,9,16)</f>
        <v>43724</v>
      </c>
      <c r="D99" s="27">
        <v>2.0838000000000001</v>
      </c>
      <c r="E99" s="27">
        <v>1.7524</v>
      </c>
    </row>
    <row r="100" spans="3:5" x14ac:dyDescent="0.25">
      <c r="C100" s="28">
        <f>DATE(2019,9,13)</f>
        <v>43721</v>
      </c>
      <c r="D100" s="27">
        <v>1.8777999999999999</v>
      </c>
      <c r="E100" s="27">
        <v>1.5530999999999999</v>
      </c>
    </row>
    <row r="101" spans="3:5" x14ac:dyDescent="0.25">
      <c r="C101" s="28">
        <f>DATE(2019,9,12)</f>
        <v>43720</v>
      </c>
      <c r="D101" s="27">
        <v>1.8851</v>
      </c>
      <c r="E101" s="27">
        <v>1.5529999999999999</v>
      </c>
    </row>
    <row r="102" spans="3:5" x14ac:dyDescent="0.25">
      <c r="C102" s="28">
        <f>DATE(2019,9,11)</f>
        <v>43719</v>
      </c>
      <c r="D102" s="27">
        <v>1.9032</v>
      </c>
      <c r="E102" s="27">
        <v>1.5699000000000001</v>
      </c>
    </row>
    <row r="103" spans="3:5" x14ac:dyDescent="0.25">
      <c r="C103" s="28">
        <f>DATE(2019,9,10)</f>
        <v>43718</v>
      </c>
      <c r="D103" s="27">
        <v>1.9312</v>
      </c>
      <c r="E103" s="27">
        <v>1.5908</v>
      </c>
    </row>
    <row r="104" spans="3:5" x14ac:dyDescent="0.25">
      <c r="C104" s="28">
        <f>DATE(2019,9,9)</f>
        <v>43717</v>
      </c>
      <c r="D104" s="27">
        <v>1.9277</v>
      </c>
      <c r="E104" s="27">
        <v>1.5846</v>
      </c>
    </row>
    <row r="105" spans="3:5" x14ac:dyDescent="0.25">
      <c r="C105" s="28">
        <f>DATE(2019,9,6)</f>
        <v>43714</v>
      </c>
      <c r="D105" s="27">
        <v>1.9003000000000001</v>
      </c>
      <c r="E105" s="27">
        <v>1.5742</v>
      </c>
    </row>
    <row r="106" spans="3:5" x14ac:dyDescent="0.25">
      <c r="C106" s="28">
        <f>DATE(2019,9,5)</f>
        <v>43713</v>
      </c>
      <c r="D106" s="27">
        <v>1.8885000000000001</v>
      </c>
      <c r="E106" s="27">
        <v>1.546</v>
      </c>
    </row>
    <row r="107" spans="3:5" x14ac:dyDescent="0.25">
      <c r="C107" s="28">
        <f>DATE(2019,9,4)</f>
        <v>43712</v>
      </c>
      <c r="D107" s="27">
        <v>1.8802000000000001</v>
      </c>
      <c r="E107" s="27">
        <v>1.5328999999999999</v>
      </c>
    </row>
    <row r="108" spans="3:5" x14ac:dyDescent="0.25">
      <c r="C108" s="28">
        <f>DATE(2019,9,3)</f>
        <v>43711</v>
      </c>
      <c r="D108" s="27">
        <v>1.8032999999999999</v>
      </c>
      <c r="E108" s="27">
        <v>1.4704999999999999</v>
      </c>
    </row>
    <row r="109" spans="3:5" x14ac:dyDescent="0.25">
      <c r="C109" s="28">
        <f>DATE(2019,9,2)</f>
        <v>43710</v>
      </c>
      <c r="D109" s="27">
        <v>1.8146</v>
      </c>
      <c r="E109" s="27">
        <v>1.4999</v>
      </c>
    </row>
    <row r="110" spans="3:5" x14ac:dyDescent="0.25">
      <c r="C110" s="28">
        <f>DATE(2019,8,30)</f>
        <v>43707</v>
      </c>
      <c r="D110" s="27">
        <v>1.8372999999999999</v>
      </c>
      <c r="E110" s="27">
        <v>1.5297000000000001</v>
      </c>
    </row>
    <row r="111" spans="3:5" x14ac:dyDescent="0.25">
      <c r="C111" s="28">
        <f>DATE(2019,8,29)</f>
        <v>43706</v>
      </c>
      <c r="D111" s="27">
        <v>1.8640000000000001</v>
      </c>
      <c r="E111" s="27">
        <v>1.6847000000000001</v>
      </c>
    </row>
    <row r="112" spans="3:5" x14ac:dyDescent="0.25">
      <c r="C112" s="28">
        <f>DATE(2019,8,28)</f>
        <v>43705</v>
      </c>
      <c r="D112" s="27">
        <v>1.851</v>
      </c>
      <c r="E112" s="27">
        <v>1.6823999999999999</v>
      </c>
    </row>
    <row r="113" spans="3:5" x14ac:dyDescent="0.25">
      <c r="C113" s="28">
        <f>DATE(2019,8,27)</f>
        <v>43704</v>
      </c>
      <c r="D113" s="27">
        <v>1.8159000000000001</v>
      </c>
      <c r="E113" s="27">
        <v>1.6498999999999999</v>
      </c>
    </row>
    <row r="114" spans="3:5" x14ac:dyDescent="0.25">
      <c r="C114" s="28">
        <f>DATE(2019,8,26)</f>
        <v>43703</v>
      </c>
      <c r="D114" s="27">
        <v>1.7924</v>
      </c>
      <c r="E114" s="27">
        <v>1.6165</v>
      </c>
    </row>
    <row r="115" spans="3:5" x14ac:dyDescent="0.25">
      <c r="C115" s="28">
        <f>DATE(2019,8,23)</f>
        <v>43700</v>
      </c>
      <c r="D115" s="27">
        <v>1.8156000000000001</v>
      </c>
      <c r="E115" s="27">
        <v>1.6428</v>
      </c>
    </row>
    <row r="116" spans="3:5" x14ac:dyDescent="0.25">
      <c r="C116" s="28">
        <f>DATE(2019,8,22)</f>
        <v>43699</v>
      </c>
      <c r="D116" s="27">
        <v>1.8412999999999999</v>
      </c>
      <c r="E116" s="27">
        <v>1.6675</v>
      </c>
    </row>
    <row r="117" spans="3:5" x14ac:dyDescent="0.25">
      <c r="C117" s="28">
        <f>DATE(2019,8,21)</f>
        <v>43698</v>
      </c>
      <c r="D117" s="27">
        <v>1.8573</v>
      </c>
      <c r="E117" s="27">
        <v>1.6938</v>
      </c>
    </row>
    <row r="118" spans="3:5" x14ac:dyDescent="0.25">
      <c r="C118" s="28">
        <f>DATE(2019,8,20)</f>
        <v>43697</v>
      </c>
      <c r="D118" s="27">
        <v>1.8543000000000001</v>
      </c>
      <c r="E118" s="27">
        <v>1.6811</v>
      </c>
    </row>
    <row r="119" spans="3:5" x14ac:dyDescent="0.25">
      <c r="C119" s="28">
        <f>DATE(2019,8,19)</f>
        <v>43696</v>
      </c>
      <c r="D119" s="27">
        <v>1.8331</v>
      </c>
      <c r="E119" s="27">
        <v>1.6644000000000001</v>
      </c>
    </row>
    <row r="120" spans="3:5" x14ac:dyDescent="0.25">
      <c r="C120" s="28">
        <f>DATE(2019,8,16)</f>
        <v>43693</v>
      </c>
      <c r="D120" s="27">
        <v>1.8128</v>
      </c>
      <c r="E120" s="27">
        <v>1.6568000000000001</v>
      </c>
    </row>
    <row r="121" spans="3:5" x14ac:dyDescent="0.25">
      <c r="C121" s="28">
        <f>DATE(2019,8,15)</f>
        <v>43692</v>
      </c>
      <c r="D121" s="27">
        <v>1.8107</v>
      </c>
      <c r="E121" s="27">
        <v>1.6364000000000001</v>
      </c>
    </row>
    <row r="122" spans="3:5" x14ac:dyDescent="0.25">
      <c r="C122" s="28">
        <f>DATE(2019,8,14)</f>
        <v>43691</v>
      </c>
      <c r="D122" s="27">
        <v>1.8436999999999999</v>
      </c>
      <c r="E122" s="27">
        <v>1.6758</v>
      </c>
    </row>
    <row r="123" spans="3:5" x14ac:dyDescent="0.25">
      <c r="C123" s="28">
        <f>DATE(2019,8,13)</f>
        <v>43690</v>
      </c>
      <c r="D123" s="27">
        <v>1.8773</v>
      </c>
      <c r="E123" s="27">
        <v>1.7363999999999999</v>
      </c>
    </row>
    <row r="124" spans="3:5" x14ac:dyDescent="0.25">
      <c r="C124" s="28">
        <f>DATE(2019,8,12)</f>
        <v>43689</v>
      </c>
      <c r="D124" s="27">
        <v>1.8058000000000001</v>
      </c>
      <c r="E124" s="27">
        <v>1.6652</v>
      </c>
    </row>
    <row r="125" spans="3:5" x14ac:dyDescent="0.25">
      <c r="C125" s="28">
        <f>DATE(2019,8,9)</f>
        <v>43686</v>
      </c>
      <c r="D125" s="27">
        <v>1.8080000000000001</v>
      </c>
      <c r="E125" s="27">
        <v>1.6739999999999999</v>
      </c>
    </row>
    <row r="126" spans="3:5" x14ac:dyDescent="0.25">
      <c r="C126" s="28">
        <f>DATE(2019,8,8)</f>
        <v>43685</v>
      </c>
      <c r="D126" s="27">
        <v>1.7766</v>
      </c>
      <c r="E126" s="27">
        <v>1.6456999999999999</v>
      </c>
    </row>
    <row r="127" spans="3:5" x14ac:dyDescent="0.25">
      <c r="C127" s="28">
        <f>DATE(2019,8,7)</f>
        <v>43684</v>
      </c>
      <c r="D127" s="27">
        <v>1.7532000000000001</v>
      </c>
      <c r="E127" s="27">
        <v>1.6203000000000001</v>
      </c>
    </row>
    <row r="128" spans="3:5" x14ac:dyDescent="0.25">
      <c r="C128" s="28">
        <f>DATE(2019,8,6)</f>
        <v>43683</v>
      </c>
      <c r="D128" s="27">
        <v>1.8240000000000001</v>
      </c>
      <c r="E128" s="27">
        <v>1.6873</v>
      </c>
    </row>
    <row r="129" spans="3:5" x14ac:dyDescent="0.25">
      <c r="C129" s="28">
        <f>DATE(2019,8,5)</f>
        <v>43682</v>
      </c>
      <c r="D129" s="27">
        <v>1.8355999999999999</v>
      </c>
      <c r="E129" s="27">
        <v>1.718</v>
      </c>
    </row>
    <row r="130" spans="3:5" x14ac:dyDescent="0.25">
      <c r="C130" s="28">
        <f>DATE(2019,8,2)</f>
        <v>43679</v>
      </c>
      <c r="D130" s="27">
        <v>1.8902000000000001</v>
      </c>
      <c r="E130" s="27">
        <v>1.7815000000000001</v>
      </c>
    </row>
    <row r="131" spans="3:5" x14ac:dyDescent="0.25">
      <c r="C131" s="28">
        <f>DATE(2019,8,1)</f>
        <v>43678</v>
      </c>
      <c r="D131" s="27">
        <v>1.8529</v>
      </c>
      <c r="E131" s="27">
        <v>1.7499</v>
      </c>
    </row>
    <row r="132" spans="3:5" x14ac:dyDescent="0.25">
      <c r="C132" s="28">
        <f>DATE(2019,7,31)</f>
        <v>43677</v>
      </c>
      <c r="D132" s="27">
        <v>1.9706999999999999</v>
      </c>
      <c r="E132" s="27">
        <v>1.8628</v>
      </c>
    </row>
    <row r="133" spans="3:5" x14ac:dyDescent="0.25">
      <c r="C133" s="28">
        <f>DATE(2019,7,30)</f>
        <v>43676</v>
      </c>
      <c r="D133" s="27">
        <v>1.944</v>
      </c>
      <c r="E133" s="27">
        <v>1.8969</v>
      </c>
    </row>
    <row r="134" spans="3:5" x14ac:dyDescent="0.25">
      <c r="C134" s="28">
        <f>DATE(2019,7,29)</f>
        <v>43675</v>
      </c>
      <c r="D134" s="27">
        <v>1.9106000000000001</v>
      </c>
      <c r="E134" s="27">
        <v>1.8633999999999999</v>
      </c>
    </row>
    <row r="135" spans="3:5" x14ac:dyDescent="0.25">
      <c r="C135" s="28">
        <f>DATE(2019,7,26)</f>
        <v>43672</v>
      </c>
      <c r="D135" s="27">
        <v>1.9044000000000001</v>
      </c>
      <c r="E135" s="27">
        <v>1.8744000000000001</v>
      </c>
    </row>
    <row r="136" spans="3:5" x14ac:dyDescent="0.25">
      <c r="C136" s="28">
        <f>DATE(2019,7,25)</f>
        <v>43671</v>
      </c>
      <c r="D136" s="27">
        <v>1.9142999999999999</v>
      </c>
      <c r="E136" s="27">
        <v>1.8803000000000001</v>
      </c>
    </row>
    <row r="137" spans="3:5" x14ac:dyDescent="0.25">
      <c r="C137" s="28">
        <f>DATE(2019,7,24)</f>
        <v>43670</v>
      </c>
      <c r="D137" s="27">
        <v>1.9087000000000001</v>
      </c>
      <c r="E137" s="27">
        <v>1.8551</v>
      </c>
    </row>
    <row r="138" spans="3:5" x14ac:dyDescent="0.25">
      <c r="C138" s="28">
        <f>DATE(2019,7,23)</f>
        <v>43669</v>
      </c>
      <c r="D138" s="27">
        <v>1.9217</v>
      </c>
      <c r="E138" s="27">
        <v>1.8605</v>
      </c>
    </row>
    <row r="139" spans="3:5" x14ac:dyDescent="0.25">
      <c r="C139" s="28">
        <f>DATE(2019,7,22)</f>
        <v>43668</v>
      </c>
      <c r="D139" s="27">
        <v>1.8995</v>
      </c>
      <c r="E139" s="27">
        <v>1.8279000000000001</v>
      </c>
    </row>
    <row r="140" spans="3:5" x14ac:dyDescent="0.25">
      <c r="C140" s="28">
        <f>DATE(2019,7,19)</f>
        <v>43665</v>
      </c>
      <c r="D140" s="27">
        <v>1.8895999999999999</v>
      </c>
      <c r="E140" s="27">
        <v>1.8405</v>
      </c>
    </row>
    <row r="141" spans="3:5" x14ac:dyDescent="0.25">
      <c r="C141" s="28">
        <f>DATE(2019,7,18)</f>
        <v>43664</v>
      </c>
      <c r="D141" s="27">
        <v>1.8625</v>
      </c>
      <c r="E141" s="27">
        <v>1.8342000000000001</v>
      </c>
    </row>
    <row r="142" spans="3:5" x14ac:dyDescent="0.25">
      <c r="C142" s="28">
        <f>DATE(2019,7,17)</f>
        <v>43663</v>
      </c>
      <c r="D142" s="27">
        <v>1.8926000000000001</v>
      </c>
      <c r="E142" s="27">
        <v>1.8787</v>
      </c>
    </row>
    <row r="143" spans="3:5" x14ac:dyDescent="0.25">
      <c r="C143" s="28">
        <f>DATE(2019,7,16)</f>
        <v>43662</v>
      </c>
      <c r="D143" s="27">
        <v>1.9049</v>
      </c>
      <c r="E143" s="27">
        <v>1.8917999999999999</v>
      </c>
    </row>
    <row r="144" spans="3:5" x14ac:dyDescent="0.25">
      <c r="C144" s="28">
        <f>DATE(2019,7,15)</f>
        <v>43661</v>
      </c>
      <c r="D144" s="27">
        <v>1.9516</v>
      </c>
      <c r="E144" s="27">
        <v>1.9302999999999999</v>
      </c>
    </row>
    <row r="145" spans="3:5" x14ac:dyDescent="0.25">
      <c r="C145" s="28">
        <f>DATE(2019,7,12)</f>
        <v>43658</v>
      </c>
      <c r="D145" s="27">
        <v>1.9801</v>
      </c>
      <c r="E145" s="27">
        <v>1.9770000000000001</v>
      </c>
    </row>
    <row r="146" spans="3:5" x14ac:dyDescent="0.25">
      <c r="C146" s="28">
        <f>DATE(2019,7,11)</f>
        <v>43657</v>
      </c>
      <c r="D146" s="27">
        <v>1.9785999999999999</v>
      </c>
      <c r="E146" s="27">
        <v>1.9895</v>
      </c>
    </row>
    <row r="147" spans="3:5" x14ac:dyDescent="0.25">
      <c r="C147" s="28">
        <f>DATE(2019,7,10)</f>
        <v>43656</v>
      </c>
      <c r="D147" s="27">
        <v>1.9910000000000001</v>
      </c>
      <c r="E147" s="27">
        <v>2.0051999999999999</v>
      </c>
    </row>
    <row r="148" spans="3:5" x14ac:dyDescent="0.25">
      <c r="C148" s="28">
        <f>DATE(2019,7,9)</f>
        <v>43655</v>
      </c>
      <c r="D148" s="27">
        <v>1.9106000000000001</v>
      </c>
      <c r="E148" s="27">
        <v>1.9269000000000001</v>
      </c>
    </row>
    <row r="149" spans="3:5" x14ac:dyDescent="0.25">
      <c r="C149" s="28">
        <f>DATE(2019,7,8)</f>
        <v>43654</v>
      </c>
      <c r="D149" s="27">
        <v>1.8953</v>
      </c>
      <c r="E149" s="27">
        <v>1.9013</v>
      </c>
    </row>
    <row r="150" spans="3:5" x14ac:dyDescent="0.25">
      <c r="C150" s="28">
        <f>DATE(2019,7,5)</f>
        <v>43651</v>
      </c>
      <c r="D150" s="27">
        <v>1.905</v>
      </c>
      <c r="E150" s="27">
        <v>1.9295</v>
      </c>
    </row>
    <row r="151" spans="3:5" x14ac:dyDescent="0.25">
      <c r="C151" s="28">
        <f>DATE(2019,7,4)</f>
        <v>43650</v>
      </c>
      <c r="D151" s="27">
        <v>1.8894</v>
      </c>
      <c r="E151" s="27">
        <v>1.8958999999999999</v>
      </c>
    </row>
    <row r="152" spans="3:5" x14ac:dyDescent="0.25">
      <c r="C152" s="28">
        <f>DATE(2019,7,3)</f>
        <v>43649</v>
      </c>
      <c r="D152" s="27">
        <v>1.8987000000000001</v>
      </c>
      <c r="E152" s="27">
        <v>1.9167000000000001</v>
      </c>
    </row>
    <row r="153" spans="3:5" x14ac:dyDescent="0.25">
      <c r="C153" s="28">
        <f>DATE(2019,7,2)</f>
        <v>43648</v>
      </c>
      <c r="D153" s="27">
        <v>1.8863000000000001</v>
      </c>
      <c r="E153" s="27">
        <v>1.8703000000000001</v>
      </c>
    </row>
    <row r="154" spans="3:5" x14ac:dyDescent="0.25">
      <c r="C154" s="28">
        <f>DATE(2019,7,1)</f>
        <v>43647</v>
      </c>
      <c r="D154" s="27">
        <v>1.9538</v>
      </c>
      <c r="E154" s="27">
        <v>1.9305000000000001</v>
      </c>
    </row>
    <row r="155" spans="3:5" x14ac:dyDescent="0.25">
      <c r="C155" s="28">
        <f>DATE(2019,6,28)</f>
        <v>43644</v>
      </c>
      <c r="D155" s="27">
        <v>1.9394</v>
      </c>
      <c r="E155" s="27">
        <v>1.8966000000000001</v>
      </c>
    </row>
    <row r="156" spans="3:5" x14ac:dyDescent="0.25">
      <c r="C156" s="28">
        <f>DATE(2019,6,27)</f>
        <v>43643</v>
      </c>
      <c r="D156" s="27">
        <v>1.9524999999999999</v>
      </c>
      <c r="E156" s="27">
        <v>1.9466000000000001</v>
      </c>
    </row>
    <row r="157" spans="3:5" x14ac:dyDescent="0.25">
      <c r="C157" s="28">
        <f>DATE(2019,6,26)</f>
        <v>43642</v>
      </c>
      <c r="D157" s="27">
        <v>1.9713000000000001</v>
      </c>
      <c r="E157" s="27">
        <v>1.9703999999999999</v>
      </c>
    </row>
    <row r="158" spans="3:5" x14ac:dyDescent="0.25">
      <c r="C158" s="28">
        <f>DATE(2019,6,25)</f>
        <v>43641</v>
      </c>
      <c r="D158" s="27">
        <v>1.9234</v>
      </c>
      <c r="E158" s="27">
        <v>1.8772</v>
      </c>
    </row>
    <row r="159" spans="3:5" x14ac:dyDescent="0.25">
      <c r="C159" s="28">
        <f>DATE(2019,6,24)</f>
        <v>43640</v>
      </c>
      <c r="D159" s="27">
        <v>1.9089</v>
      </c>
      <c r="E159" s="27">
        <v>1.8549</v>
      </c>
    </row>
    <row r="160" spans="3:5" x14ac:dyDescent="0.25">
      <c r="C160" s="28">
        <f>DATE(2019,6,21)</f>
        <v>43637</v>
      </c>
      <c r="D160" s="27">
        <v>1.9157999999999999</v>
      </c>
      <c r="E160" s="27">
        <v>1.8561000000000001</v>
      </c>
    </row>
    <row r="161" spans="3:5" x14ac:dyDescent="0.25">
      <c r="C161" s="28">
        <f>DATE(2019,6,20)</f>
        <v>43636</v>
      </c>
      <c r="D161" s="27">
        <v>1.8843000000000001</v>
      </c>
      <c r="E161" s="27">
        <v>1.7863</v>
      </c>
    </row>
    <row r="162" spans="3:5" x14ac:dyDescent="0.25">
      <c r="C162" s="28">
        <f>DATE(2019,6,19)</f>
        <v>43635</v>
      </c>
      <c r="D162" s="27">
        <v>1.8293999999999999</v>
      </c>
      <c r="E162" s="27">
        <v>1.7355</v>
      </c>
    </row>
    <row r="163" spans="3:5" x14ac:dyDescent="0.25">
      <c r="C163" s="28">
        <f>DATE(2019,6,18)</f>
        <v>43634</v>
      </c>
      <c r="D163" s="27">
        <v>1.8278000000000001</v>
      </c>
      <c r="E163" s="27">
        <v>1.7214</v>
      </c>
    </row>
    <row r="164" spans="3:5" x14ac:dyDescent="0.25">
      <c r="C164" s="28">
        <f>DATE(2019,6,17)</f>
        <v>43633</v>
      </c>
      <c r="D164" s="27">
        <v>1.7995000000000001</v>
      </c>
      <c r="E164" s="27">
        <v>1.6908000000000001</v>
      </c>
    </row>
    <row r="165" spans="3:5" x14ac:dyDescent="0.25">
      <c r="C165" s="28">
        <f>DATE(2019,6,14)</f>
        <v>43630</v>
      </c>
      <c r="D165" s="27">
        <v>1.8293999999999999</v>
      </c>
      <c r="E165" s="27">
        <v>1.7324999999999999</v>
      </c>
    </row>
    <row r="166" spans="3:5" x14ac:dyDescent="0.25">
      <c r="C166" s="28">
        <f>DATE(2019,6,13)</f>
        <v>43629</v>
      </c>
      <c r="D166" s="27">
        <v>1.8066</v>
      </c>
      <c r="E166" s="27">
        <v>1.7199</v>
      </c>
    </row>
    <row r="167" spans="3:5" x14ac:dyDescent="0.25">
      <c r="C167" s="28">
        <f>DATE(2019,6,12)</f>
        <v>43628</v>
      </c>
      <c r="D167" s="27">
        <v>1.7799</v>
      </c>
      <c r="E167" s="27">
        <v>1.6860999999999999</v>
      </c>
    </row>
    <row r="168" spans="3:5" x14ac:dyDescent="0.25">
      <c r="C168" s="28">
        <f>DATE(2019,6,11)</f>
        <v>43627</v>
      </c>
      <c r="D168" s="27">
        <v>1.8221000000000001</v>
      </c>
      <c r="E168" s="27">
        <v>1.7563</v>
      </c>
    </row>
    <row r="169" spans="3:5" x14ac:dyDescent="0.25">
      <c r="C169" s="28">
        <f>DATE(2019,6,10)</f>
        <v>43626</v>
      </c>
      <c r="D169" s="27">
        <v>1.8063</v>
      </c>
      <c r="E169" s="27">
        <v>1.7302999999999999</v>
      </c>
    </row>
    <row r="170" spans="3:5" x14ac:dyDescent="0.25">
      <c r="C170" s="28">
        <f>DATE(2019,6,7)</f>
        <v>43623</v>
      </c>
      <c r="D170" s="27">
        <v>1.8248</v>
      </c>
      <c r="E170" s="27">
        <v>1.7388999999999999</v>
      </c>
    </row>
    <row r="171" spans="3:5" x14ac:dyDescent="0.25">
      <c r="C171" s="28">
        <f>DATE(2019,6,6)</f>
        <v>43622</v>
      </c>
      <c r="D171" s="27">
        <v>1.7883</v>
      </c>
      <c r="E171" s="27">
        <v>1.7076</v>
      </c>
    </row>
    <row r="172" spans="3:5" x14ac:dyDescent="0.25">
      <c r="C172" s="28">
        <f>DATE(2019,6,5)</f>
        <v>43621</v>
      </c>
      <c r="D172" s="27">
        <v>1.78</v>
      </c>
      <c r="E172" s="27">
        <v>1.6928000000000001</v>
      </c>
    </row>
    <row r="173" spans="3:5" x14ac:dyDescent="0.25">
      <c r="C173" s="28">
        <f>DATE(2019,6,4)</f>
        <v>43620</v>
      </c>
      <c r="D173" s="27">
        <v>1.8214999999999999</v>
      </c>
      <c r="E173" s="27">
        <v>1.7242</v>
      </c>
    </row>
    <row r="174" spans="3:5" x14ac:dyDescent="0.25">
      <c r="C174" s="28">
        <f>DATE(2019,6,3)</f>
        <v>43619</v>
      </c>
      <c r="D174" s="27">
        <v>1.8065</v>
      </c>
      <c r="E174" s="27">
        <v>1.7413000000000001</v>
      </c>
    </row>
    <row r="175" spans="3:5" x14ac:dyDescent="0.25">
      <c r="C175" s="28">
        <f>DATE(2019,5,31)</f>
        <v>43616</v>
      </c>
      <c r="D175" s="27">
        <v>1.8404</v>
      </c>
      <c r="E175" s="27">
        <v>1.7714000000000001</v>
      </c>
    </row>
    <row r="176" spans="3:5" x14ac:dyDescent="0.25">
      <c r="C176" s="28">
        <f>DATE(2019,5,30)</f>
        <v>43615</v>
      </c>
      <c r="D176" s="27">
        <v>1.915</v>
      </c>
      <c r="E176" s="27">
        <v>1.8786</v>
      </c>
    </row>
    <row r="177" spans="3:5" x14ac:dyDescent="0.25">
      <c r="C177" s="28">
        <f>DATE(2019,5,29)</f>
        <v>43614</v>
      </c>
      <c r="D177" s="27">
        <v>1.9675</v>
      </c>
      <c r="E177" s="27">
        <v>1.9452</v>
      </c>
    </row>
    <row r="178" spans="3:5" x14ac:dyDescent="0.25">
      <c r="C178" s="28">
        <f>DATE(2019,5,28)</f>
        <v>43613</v>
      </c>
      <c r="D178" s="27">
        <v>1.9924999999999999</v>
      </c>
      <c r="E178" s="27">
        <v>1.9567000000000001</v>
      </c>
    </row>
    <row r="179" spans="3:5" x14ac:dyDescent="0.25">
      <c r="C179" s="28">
        <f>DATE(2019,5,27)</f>
        <v>43612</v>
      </c>
      <c r="D179" s="27">
        <v>2.0063</v>
      </c>
      <c r="E179" s="27">
        <v>1.9648000000000001</v>
      </c>
    </row>
    <row r="180" spans="3:5" x14ac:dyDescent="0.25">
      <c r="C180" s="28">
        <f>DATE(2019,5,24)</f>
        <v>43609</v>
      </c>
      <c r="D180" s="27">
        <v>1.9713000000000001</v>
      </c>
      <c r="E180" s="27">
        <v>1.9345000000000001</v>
      </c>
    </row>
    <row r="181" spans="3:5" x14ac:dyDescent="0.25">
      <c r="C181" s="28">
        <f>DATE(2019,5,23)</f>
        <v>43608</v>
      </c>
      <c r="D181" s="27">
        <v>1.9623999999999999</v>
      </c>
      <c r="E181" s="27">
        <v>1.9133</v>
      </c>
    </row>
    <row r="182" spans="3:5" x14ac:dyDescent="0.25">
      <c r="C182" s="28">
        <f>DATE(2019,5,22)</f>
        <v>43607</v>
      </c>
      <c r="D182" s="27">
        <v>2.0491000000000001</v>
      </c>
      <c r="E182" s="27">
        <v>1.9912000000000001</v>
      </c>
    </row>
    <row r="183" spans="3:5" x14ac:dyDescent="0.25">
      <c r="C183" s="28">
        <f>DATE(2019,5,21)</f>
        <v>43606</v>
      </c>
      <c r="D183" s="27">
        <v>2.0794000000000001</v>
      </c>
      <c r="E183" s="27">
        <v>2.0192999999999999</v>
      </c>
    </row>
    <row r="184" spans="3:5" x14ac:dyDescent="0.25">
      <c r="C184" s="28">
        <f>DATE(2019,5,20)</f>
        <v>43605</v>
      </c>
      <c r="D184" s="27">
        <v>2.0735999999999999</v>
      </c>
      <c r="E184" s="27">
        <v>2.0099</v>
      </c>
    </row>
    <row r="185" spans="3:5" x14ac:dyDescent="0.25">
      <c r="C185" s="28">
        <f>DATE(2019,5,17)</f>
        <v>43602</v>
      </c>
      <c r="D185" s="27">
        <v>2.0954999999999999</v>
      </c>
      <c r="E185" s="27">
        <v>2.0472999999999999</v>
      </c>
    </row>
    <row r="186" spans="3:5" x14ac:dyDescent="0.25">
      <c r="C186" s="28">
        <f>DATE(2019,5,16)</f>
        <v>43601</v>
      </c>
      <c r="D186" s="27">
        <v>2.1232000000000002</v>
      </c>
      <c r="E186" s="27">
        <v>2.0617999999999999</v>
      </c>
    </row>
    <row r="187" spans="3:5" x14ac:dyDescent="0.25">
      <c r="C187" s="28">
        <f>DATE(2019,5,15)</f>
        <v>43600</v>
      </c>
      <c r="D187" s="27">
        <v>2.0863</v>
      </c>
      <c r="E187" s="27">
        <v>2.0127000000000002</v>
      </c>
    </row>
    <row r="188" spans="3:5" x14ac:dyDescent="0.25">
      <c r="C188" s="28">
        <f>DATE(2019,5,14)</f>
        <v>43599</v>
      </c>
      <c r="D188" s="27">
        <v>2.0589</v>
      </c>
      <c r="E188" s="27">
        <v>1.9766999999999999</v>
      </c>
    </row>
    <row r="189" spans="3:5" x14ac:dyDescent="0.25">
      <c r="C189" s="28">
        <f>DATE(2019,5,13)</f>
        <v>43598</v>
      </c>
      <c r="D189" s="27">
        <v>2.0384000000000002</v>
      </c>
      <c r="E189" s="27">
        <v>1.9637</v>
      </c>
    </row>
    <row r="190" spans="3:5" x14ac:dyDescent="0.25">
      <c r="C190" s="28">
        <f>DATE(2019,5,10)</f>
        <v>43595</v>
      </c>
      <c r="D190" s="27">
        <v>2.0503999999999998</v>
      </c>
      <c r="E190" s="27">
        <v>1.9891000000000001</v>
      </c>
    </row>
    <row r="191" spans="3:5" x14ac:dyDescent="0.25">
      <c r="C191" s="28">
        <f>DATE(2019,5,9)</f>
        <v>43594</v>
      </c>
      <c r="D191" s="27">
        <v>2.0436000000000001</v>
      </c>
      <c r="E191" s="27">
        <v>1.9754</v>
      </c>
    </row>
    <row r="192" spans="3:5" x14ac:dyDescent="0.25">
      <c r="C192" s="28">
        <f>DATE(2019,5,8)</f>
        <v>43593</v>
      </c>
      <c r="D192" s="27">
        <v>2.0562</v>
      </c>
      <c r="E192" s="27">
        <v>1.9750000000000001</v>
      </c>
    </row>
    <row r="193" spans="3:5" x14ac:dyDescent="0.25">
      <c r="C193" s="28">
        <f>DATE(2019,5,7)</f>
        <v>43592</v>
      </c>
      <c r="D193" s="27">
        <v>2.0375999999999999</v>
      </c>
      <c r="E193" s="27">
        <v>1.9487000000000001</v>
      </c>
    </row>
    <row r="194" spans="3:5" x14ac:dyDescent="0.25">
      <c r="C194" s="28">
        <f>DATE(2019,5,6)</f>
        <v>43591</v>
      </c>
      <c r="D194" s="27">
        <v>2.0676000000000001</v>
      </c>
      <c r="E194" s="27">
        <v>1.9965999999999999</v>
      </c>
    </row>
    <row r="195" spans="3:5" x14ac:dyDescent="0.25">
      <c r="C195" s="28">
        <f>DATE(2019,5,3)</f>
        <v>43588</v>
      </c>
      <c r="D195" s="27">
        <v>2.0701999999999998</v>
      </c>
      <c r="E195" s="27">
        <v>2.0265</v>
      </c>
    </row>
    <row r="196" spans="3:5" x14ac:dyDescent="0.25">
      <c r="C196" s="28">
        <f>DATE(2019,5,2)</f>
        <v>43587</v>
      </c>
      <c r="D196" s="27">
        <v>2.0777999999999999</v>
      </c>
      <c r="E196" s="27">
        <v>2.0183</v>
      </c>
    </row>
    <row r="197" spans="3:5" x14ac:dyDescent="0.25">
      <c r="C197" s="28">
        <f>DATE(2019,5,1)</f>
        <v>43586</v>
      </c>
      <c r="D197" s="27">
        <v>2.0941999999999998</v>
      </c>
      <c r="E197" s="27">
        <v>2.0642</v>
      </c>
    </row>
    <row r="198" spans="3:5" x14ac:dyDescent="0.25">
      <c r="C198" s="28">
        <f>DATE(2019,4,30)</f>
        <v>43585</v>
      </c>
      <c r="D198" s="27">
        <v>2.0779000000000001</v>
      </c>
      <c r="E198" s="27">
        <v>2.0668000000000002</v>
      </c>
    </row>
    <row r="199" spans="3:5" x14ac:dyDescent="0.25">
      <c r="C199" s="28">
        <f>DATE(2019,4,29)</f>
        <v>43584</v>
      </c>
      <c r="D199" s="27">
        <v>2.0548999999999999</v>
      </c>
      <c r="E199" s="27">
        <v>2.0828000000000002</v>
      </c>
    </row>
    <row r="200" spans="3:5" x14ac:dyDescent="0.25">
      <c r="C200" s="28">
        <f>DATE(2019,4,26)</f>
        <v>43581</v>
      </c>
      <c r="D200" s="27">
        <v>2.0512000000000001</v>
      </c>
      <c r="E200" s="27">
        <v>2.1006</v>
      </c>
    </row>
    <row r="201" spans="3:5" x14ac:dyDescent="0.25">
      <c r="C201" s="28">
        <f>DATE(2019,4,25)</f>
        <v>43580</v>
      </c>
      <c r="D201" s="27">
        <v>2.0981000000000001</v>
      </c>
      <c r="E201" s="27">
        <v>2.1320999999999999</v>
      </c>
    </row>
    <row r="202" spans="3:5" x14ac:dyDescent="0.25">
      <c r="C202" s="28">
        <f>DATE(2019,4,24)</f>
        <v>43579</v>
      </c>
      <c r="D202" s="27">
        <v>2.0987</v>
      </c>
      <c r="E202" s="27">
        <v>2.1284999999999998</v>
      </c>
    </row>
    <row r="203" spans="3:5" x14ac:dyDescent="0.25">
      <c r="C203" s="28">
        <f>DATE(2019,4,23)</f>
        <v>43578</v>
      </c>
      <c r="D203" s="27">
        <v>2.1179999999999999</v>
      </c>
      <c r="E203" s="27">
        <v>2.1316000000000002</v>
      </c>
    </row>
    <row r="204" spans="3:5" x14ac:dyDescent="0.25">
      <c r="C204" s="28">
        <f>DATE(2019,4,22)</f>
        <v>43577</v>
      </c>
      <c r="D204" s="27">
        <v>2.1040000000000001</v>
      </c>
      <c r="E204" s="27">
        <v>2.1297999999999999</v>
      </c>
    </row>
    <row r="205" spans="3:5" x14ac:dyDescent="0.25">
      <c r="C205" s="28">
        <f>DATE(2019,4,18)</f>
        <v>43573</v>
      </c>
      <c r="D205" s="27">
        <v>2.0709</v>
      </c>
      <c r="E205" s="27">
        <v>2.0722</v>
      </c>
    </row>
    <row r="206" spans="3:5" x14ac:dyDescent="0.25">
      <c r="C206" s="28">
        <f>DATE(2019,4,17)</f>
        <v>43572</v>
      </c>
      <c r="D206" s="27">
        <v>2.0691999999999999</v>
      </c>
      <c r="E206" s="27">
        <v>2.0417999999999998</v>
      </c>
    </row>
    <row r="207" spans="3:5" x14ac:dyDescent="0.25">
      <c r="C207" s="28">
        <f>DATE(2019,4,16)</f>
        <v>43571</v>
      </c>
      <c r="D207" s="27">
        <v>2.0821999999999998</v>
      </c>
      <c r="E207" s="27">
        <v>2.0316999999999998</v>
      </c>
    </row>
    <row r="208" spans="3:5" x14ac:dyDescent="0.25">
      <c r="C208" s="28">
        <f>DATE(2019,4,15)</f>
        <v>43570</v>
      </c>
      <c r="D208" s="27">
        <v>2.0609999999999999</v>
      </c>
      <c r="E208" s="27">
        <v>2.0118</v>
      </c>
    </row>
    <row r="209" spans="3:5" x14ac:dyDescent="0.25">
      <c r="C209" s="28">
        <f>DATE(2019,4,12)</f>
        <v>43567</v>
      </c>
      <c r="D209" s="27">
        <v>2.0707</v>
      </c>
      <c r="E209" s="27">
        <v>2.0369999999999999</v>
      </c>
    </row>
    <row r="210" spans="3:5" x14ac:dyDescent="0.25">
      <c r="C210" s="28">
        <f>DATE(2019,4,11)</f>
        <v>43566</v>
      </c>
      <c r="D210" s="27">
        <v>2.0672000000000001</v>
      </c>
      <c r="E210" s="27">
        <v>2.0308999999999999</v>
      </c>
    </row>
    <row r="211" spans="3:5" x14ac:dyDescent="0.25">
      <c r="C211" s="28">
        <f>DATE(2019,4,10)</f>
        <v>43565</v>
      </c>
      <c r="D211" s="27">
        <v>2.0876000000000001</v>
      </c>
      <c r="E211" s="27">
        <v>2.0691999999999999</v>
      </c>
    </row>
    <row r="212" spans="3:5" x14ac:dyDescent="0.25">
      <c r="C212" s="28">
        <f>DATE(2019,4,9)</f>
        <v>43564</v>
      </c>
      <c r="D212" s="27">
        <v>2.0449000000000002</v>
      </c>
      <c r="E212" s="27">
        <v>1.9990000000000001</v>
      </c>
    </row>
    <row r="213" spans="3:5" x14ac:dyDescent="0.25">
      <c r="C213" s="28">
        <f>DATE(2019,4,8)</f>
        <v>43563</v>
      </c>
      <c r="D213" s="27">
        <v>2.0571000000000002</v>
      </c>
      <c r="E213" s="27">
        <v>1.988</v>
      </c>
    </row>
    <row r="214" spans="3:5" x14ac:dyDescent="0.25">
      <c r="C214" s="28">
        <f>DATE(2019,4,5)</f>
        <v>43560</v>
      </c>
      <c r="D214" s="27">
        <v>2.0424000000000002</v>
      </c>
      <c r="E214" s="27">
        <v>1.9686999999999999</v>
      </c>
    </row>
    <row r="215" spans="3:5" x14ac:dyDescent="0.25">
      <c r="C215" s="28">
        <f>DATE(2019,4,4)</f>
        <v>43559</v>
      </c>
      <c r="D215" s="27">
        <v>2.0133999999999999</v>
      </c>
      <c r="E215" s="27">
        <v>1.9399</v>
      </c>
    </row>
    <row r="216" spans="3:5" x14ac:dyDescent="0.25">
      <c r="C216" s="28">
        <f>DATE(2019,4,3)</f>
        <v>43558</v>
      </c>
      <c r="D216" s="27">
        <v>2.0068000000000001</v>
      </c>
      <c r="E216" s="27">
        <v>1.9512</v>
      </c>
    </row>
    <row r="217" spans="3:5" x14ac:dyDescent="0.25">
      <c r="C217" s="28">
        <f>DATE(2019,4,2)</f>
        <v>43557</v>
      </c>
      <c r="D217" s="27">
        <v>2.0089000000000001</v>
      </c>
      <c r="E217" s="27">
        <v>1.9285000000000001</v>
      </c>
    </row>
    <row r="218" spans="3:5" x14ac:dyDescent="0.25">
      <c r="C218" s="28">
        <f>DATE(2019,4,1)</f>
        <v>43556</v>
      </c>
      <c r="D218" s="27">
        <v>1.9881</v>
      </c>
      <c r="E218" s="27">
        <v>1.8989</v>
      </c>
    </row>
    <row r="219" spans="3:5" x14ac:dyDescent="0.25">
      <c r="C219" s="28">
        <f>DATE(2019,3,29)</f>
        <v>43553</v>
      </c>
      <c r="D219" s="27">
        <v>1.9714</v>
      </c>
      <c r="E219" s="27">
        <v>1.8825000000000001</v>
      </c>
    </row>
    <row r="220" spans="3:5" x14ac:dyDescent="0.25">
      <c r="C220" s="28">
        <f>DATE(2019,3,28)</f>
        <v>43552</v>
      </c>
      <c r="D220" s="27">
        <v>1.972</v>
      </c>
      <c r="E220" s="27">
        <v>1.8798999999999999</v>
      </c>
    </row>
    <row r="221" spans="3:5" x14ac:dyDescent="0.25">
      <c r="C221" s="28">
        <f>DATE(2019,3,27)</f>
        <v>43551</v>
      </c>
      <c r="D221" s="27">
        <v>1.9805999999999999</v>
      </c>
      <c r="E221" s="27">
        <v>1.8955</v>
      </c>
    </row>
    <row r="222" spans="3:5" x14ac:dyDescent="0.25">
      <c r="C222" s="28">
        <f>DATE(2019,3,26)</f>
        <v>43550</v>
      </c>
      <c r="D222" s="27">
        <v>1.9899</v>
      </c>
      <c r="E222" s="27">
        <v>1.9557</v>
      </c>
    </row>
    <row r="223" spans="3:5" x14ac:dyDescent="0.25">
      <c r="C223" s="28">
        <f>DATE(2019,3,25)</f>
        <v>43549</v>
      </c>
      <c r="D223" s="27">
        <v>1.9803999999999999</v>
      </c>
      <c r="E223" s="27">
        <v>1.9379</v>
      </c>
    </row>
    <row r="224" spans="3:5" x14ac:dyDescent="0.25">
      <c r="C224" s="28">
        <f>DATE(2019,3,22)</f>
        <v>43546</v>
      </c>
      <c r="D224" s="27">
        <v>1.9659</v>
      </c>
      <c r="E224" s="27">
        <v>1.9258999999999999</v>
      </c>
    </row>
    <row r="225" spans="3:5" x14ac:dyDescent="0.25">
      <c r="C225" s="28">
        <f>DATE(2019,3,21)</f>
        <v>43545</v>
      </c>
      <c r="D225" s="27">
        <v>1.9871000000000001</v>
      </c>
      <c r="E225" s="27">
        <v>1.9202999999999999</v>
      </c>
    </row>
    <row r="226" spans="3:5" x14ac:dyDescent="0.25">
      <c r="C226" s="28">
        <f>DATE(2019,3,20)</f>
        <v>43544</v>
      </c>
      <c r="D226" s="27">
        <v>2.0081000000000002</v>
      </c>
      <c r="E226" s="27">
        <v>1.9166000000000001</v>
      </c>
    </row>
    <row r="227" spans="3:5" x14ac:dyDescent="0.25">
      <c r="C227" s="28">
        <f>DATE(2019,3,19)</f>
        <v>43543</v>
      </c>
      <c r="D227" s="27">
        <v>1.9903999999999999</v>
      </c>
      <c r="E227" s="27">
        <v>1.8931</v>
      </c>
    </row>
    <row r="228" spans="3:5" x14ac:dyDescent="0.25">
      <c r="C228" s="28">
        <f>DATE(2019,3,18)</f>
        <v>43542</v>
      </c>
      <c r="D228" s="27">
        <v>1.9690000000000001</v>
      </c>
      <c r="E228" s="27">
        <v>1.8828</v>
      </c>
    </row>
    <row r="229" spans="3:5" x14ac:dyDescent="0.25">
      <c r="C229" s="28">
        <f>DATE(2019,3,15)</f>
        <v>43539</v>
      </c>
      <c r="D229" s="27">
        <v>1.9677</v>
      </c>
      <c r="E229" s="27">
        <v>1.8576999999999999</v>
      </c>
    </row>
    <row r="230" spans="3:5" x14ac:dyDescent="0.25">
      <c r="C230" s="28">
        <f>DATE(2019,3,14)</f>
        <v>43538</v>
      </c>
      <c r="D230" s="27">
        <v>1.9849000000000001</v>
      </c>
      <c r="E230" s="27">
        <v>1.8494999999999999</v>
      </c>
    </row>
    <row r="231" spans="3:5" x14ac:dyDescent="0.25">
      <c r="C231" s="28">
        <f>DATE(2019,3,13)</f>
        <v>43537</v>
      </c>
      <c r="D231" s="27">
        <v>1.9921</v>
      </c>
      <c r="E231" s="27">
        <v>1.8568</v>
      </c>
    </row>
    <row r="232" spans="3:5" x14ac:dyDescent="0.25">
      <c r="C232" s="28">
        <f>DATE(2019,3,12)</f>
        <v>43536</v>
      </c>
      <c r="D232" s="27">
        <v>1.9857</v>
      </c>
      <c r="E232" s="27">
        <v>1.8154999999999999</v>
      </c>
    </row>
    <row r="233" spans="3:5" x14ac:dyDescent="0.25">
      <c r="C233" s="28">
        <f>DATE(2019,3,11)</f>
        <v>43535</v>
      </c>
      <c r="D233" s="27">
        <v>1.9942</v>
      </c>
      <c r="E233" s="27">
        <v>1.8260000000000001</v>
      </c>
    </row>
    <row r="234" spans="3:5" x14ac:dyDescent="0.25">
      <c r="C234" s="28">
        <f>DATE(2019,3,8)</f>
        <v>43532</v>
      </c>
      <c r="D234" s="27">
        <v>1.9998</v>
      </c>
      <c r="E234" s="27">
        <v>1.8017000000000001</v>
      </c>
    </row>
    <row r="235" spans="3:5" x14ac:dyDescent="0.25">
      <c r="C235" s="28">
        <f>DATE(2019,3,7)</f>
        <v>43531</v>
      </c>
      <c r="D235" s="27">
        <v>2.0127000000000002</v>
      </c>
      <c r="E235" s="27">
        <v>1.8053999999999999</v>
      </c>
    </row>
    <row r="236" spans="3:5" x14ac:dyDescent="0.25">
      <c r="C236" s="28">
        <f>DATE(2019,3,6)</f>
        <v>43530</v>
      </c>
      <c r="D236" s="27">
        <v>2.0162</v>
      </c>
      <c r="E236" s="27">
        <v>1.7889999999999999</v>
      </c>
    </row>
    <row r="237" spans="3:5" x14ac:dyDescent="0.25">
      <c r="C237" s="28">
        <f>DATE(2019,3,5)</f>
        <v>43529</v>
      </c>
      <c r="D237" s="27">
        <v>2.0164</v>
      </c>
      <c r="E237" s="27">
        <v>1.7674000000000001</v>
      </c>
    </row>
    <row r="238" spans="3:5" x14ac:dyDescent="0.25">
      <c r="C238" s="28">
        <f>DATE(2019,3,4)</f>
        <v>43528</v>
      </c>
      <c r="D238" s="27">
        <v>2.0143</v>
      </c>
      <c r="E238" s="27">
        <v>1.7490000000000001</v>
      </c>
    </row>
    <row r="239" spans="3:5" x14ac:dyDescent="0.25">
      <c r="C239" s="28">
        <f>DATE(2019,3,1)</f>
        <v>43525</v>
      </c>
      <c r="D239" s="27">
        <v>2.0009999999999999</v>
      </c>
      <c r="E239" s="27">
        <v>1.7302999999999999</v>
      </c>
    </row>
    <row r="240" spans="3:5" x14ac:dyDescent="0.25">
      <c r="C240" s="28">
        <f>DATE(2019,2,28)</f>
        <v>43524</v>
      </c>
      <c r="D240" s="27">
        <v>2.0272999999999999</v>
      </c>
      <c r="E240" s="27">
        <v>1.7523</v>
      </c>
    </row>
    <row r="241" spans="3:5" x14ac:dyDescent="0.25">
      <c r="C241" s="28">
        <f>DATE(2019,2,27)</f>
        <v>43523</v>
      </c>
      <c r="D241" s="27">
        <v>2.0215999999999998</v>
      </c>
      <c r="E241" s="27">
        <v>1.6339999999999999</v>
      </c>
    </row>
    <row r="242" spans="3:5" x14ac:dyDescent="0.25">
      <c r="C242" s="28">
        <f>DATE(2019,2,26)</f>
        <v>43522</v>
      </c>
      <c r="D242" s="27">
        <v>1.9984999999999999</v>
      </c>
      <c r="E242" s="27">
        <v>1.5863</v>
      </c>
    </row>
    <row r="243" spans="3:5" x14ac:dyDescent="0.25">
      <c r="C243" s="28">
        <f>DATE(2019,2,25)</f>
        <v>43521</v>
      </c>
      <c r="D243" s="27">
        <v>1.9745999999999999</v>
      </c>
      <c r="E243" s="27">
        <v>1.5451999999999999</v>
      </c>
    </row>
    <row r="244" spans="3:5" x14ac:dyDescent="0.25">
      <c r="C244" s="28">
        <f>DATE(2019,2,22)</f>
        <v>43518</v>
      </c>
      <c r="D244" s="27">
        <v>2.0310999999999999</v>
      </c>
      <c r="E244" s="27">
        <v>1.6112</v>
      </c>
    </row>
    <row r="245" spans="3:5" x14ac:dyDescent="0.25">
      <c r="C245" s="28">
        <f>DATE(2019,2,21)</f>
        <v>43517</v>
      </c>
      <c r="D245" s="27">
        <v>2.0363000000000002</v>
      </c>
      <c r="E245" s="27">
        <v>1.6144000000000001</v>
      </c>
    </row>
    <row r="246" spans="3:5" x14ac:dyDescent="0.25">
      <c r="C246" s="28">
        <f>DATE(2019,2,20)</f>
        <v>43516</v>
      </c>
      <c r="D246" s="27">
        <v>2.0183</v>
      </c>
      <c r="E246" s="27">
        <v>1.5981000000000001</v>
      </c>
    </row>
    <row r="247" spans="3:5" x14ac:dyDescent="0.25">
      <c r="C247" s="28">
        <f>DATE(2019,2,19)</f>
        <v>43515</v>
      </c>
      <c r="D247" s="27">
        <v>1.9945999999999999</v>
      </c>
      <c r="E247" s="27">
        <v>1.5638000000000001</v>
      </c>
    </row>
    <row r="248" spans="3:5" x14ac:dyDescent="0.25">
      <c r="C248" s="28">
        <f>DATE(2019,2,18)</f>
        <v>43514</v>
      </c>
      <c r="D248" s="27">
        <v>2.0207000000000002</v>
      </c>
      <c r="E248" s="27">
        <v>1.569</v>
      </c>
    </row>
    <row r="249" spans="3:5" x14ac:dyDescent="0.25">
      <c r="C249" s="28">
        <f>DATE(2019,2,15)</f>
        <v>43511</v>
      </c>
      <c r="D249" s="27">
        <v>2.0203000000000002</v>
      </c>
      <c r="E249" s="27">
        <v>1.5729</v>
      </c>
    </row>
    <row r="250" spans="3:5" x14ac:dyDescent="0.25">
      <c r="C250" s="28">
        <f>DATE(2019,2,14)</f>
        <v>43510</v>
      </c>
      <c r="D250" s="27">
        <v>1.9716</v>
      </c>
      <c r="E250" s="27">
        <v>1.5085</v>
      </c>
    </row>
    <row r="251" spans="3:5" x14ac:dyDescent="0.25">
      <c r="C251" s="28">
        <f>DATE(2019,2,13)</f>
        <v>43509</v>
      </c>
      <c r="D251" s="27">
        <v>1.9388000000000001</v>
      </c>
      <c r="E251" s="27">
        <v>1.4651000000000001</v>
      </c>
    </row>
    <row r="252" spans="3:5" x14ac:dyDescent="0.25">
      <c r="C252" s="28">
        <f>DATE(2019,2,12)</f>
        <v>43508</v>
      </c>
      <c r="D252" s="27">
        <v>1.9072</v>
      </c>
      <c r="E252" s="27">
        <v>1.4272</v>
      </c>
    </row>
    <row r="253" spans="3:5" x14ac:dyDescent="0.25">
      <c r="C253" s="28">
        <f>DATE(2019,2,11)</f>
        <v>43507</v>
      </c>
      <c r="D253" s="27">
        <v>1.8922000000000001</v>
      </c>
      <c r="E253" s="27">
        <v>1.4192</v>
      </c>
    </row>
    <row r="254" spans="3:5" x14ac:dyDescent="0.25">
      <c r="C254" s="28">
        <f>DATE(2019,2,8)</f>
        <v>43504</v>
      </c>
      <c r="D254" s="27">
        <v>1.9085000000000001</v>
      </c>
      <c r="E254" s="27">
        <v>1.4463999999999999</v>
      </c>
    </row>
    <row r="255" spans="3:5" x14ac:dyDescent="0.25">
      <c r="C255" s="28">
        <f>DATE(2019,2,7)</f>
        <v>43503</v>
      </c>
      <c r="D255" s="27">
        <v>1.9005000000000001</v>
      </c>
      <c r="E255" s="27">
        <v>1.4258</v>
      </c>
    </row>
    <row r="256" spans="3:5" x14ac:dyDescent="0.25">
      <c r="C256" s="28">
        <f>DATE(2019,2,6)</f>
        <v>43502</v>
      </c>
      <c r="D256" s="27">
        <v>1.9121999999999999</v>
      </c>
      <c r="E256" s="27">
        <v>1.4591000000000001</v>
      </c>
    </row>
    <row r="257" spans="3:5" x14ac:dyDescent="0.25">
      <c r="C257" s="28">
        <f>DATE(2019,2,5)</f>
        <v>43501</v>
      </c>
      <c r="D257" s="27">
        <v>1.8975</v>
      </c>
      <c r="E257" s="27">
        <v>1.4258999999999999</v>
      </c>
    </row>
    <row r="258" spans="3:5" x14ac:dyDescent="0.25">
      <c r="C258" s="28">
        <f>DATE(2019,2,4)</f>
        <v>43500</v>
      </c>
      <c r="D258" s="27">
        <v>1.9074</v>
      </c>
      <c r="E258" s="27">
        <v>1.4322999999999999</v>
      </c>
    </row>
    <row r="259" spans="3:5" x14ac:dyDescent="0.25">
      <c r="C259" s="28">
        <f>DATE(2019,2,1)</f>
        <v>43497</v>
      </c>
      <c r="D259" s="27">
        <v>1.9127000000000001</v>
      </c>
      <c r="E259" s="27">
        <v>1.4369000000000001</v>
      </c>
    </row>
    <row r="260" spans="3:5" x14ac:dyDescent="0.25">
      <c r="C260" s="28">
        <f>DATE(2019,1,31)</f>
        <v>43496</v>
      </c>
      <c r="D260" s="27">
        <v>1.8774</v>
      </c>
      <c r="E260" s="27">
        <v>1.3775999999999999</v>
      </c>
    </row>
    <row r="261" spans="3:5" x14ac:dyDescent="0.25">
      <c r="C261" s="28">
        <f>DATE(2019,1,30)</f>
        <v>43495</v>
      </c>
      <c r="D261" s="27">
        <v>1.8984000000000001</v>
      </c>
      <c r="E261" s="27">
        <v>1.3823000000000001</v>
      </c>
    </row>
    <row r="262" spans="3:5" x14ac:dyDescent="0.25">
      <c r="C262" s="28">
        <f>DATE(2019,1,29)</f>
        <v>43494</v>
      </c>
      <c r="D262" s="27">
        <v>1.8975</v>
      </c>
      <c r="E262" s="27">
        <v>1.3509</v>
      </c>
    </row>
    <row r="263" spans="3:5" x14ac:dyDescent="0.25">
      <c r="C263" s="28">
        <f>DATE(2019,1,28)</f>
        <v>43493</v>
      </c>
      <c r="D263" s="27">
        <v>1.8376999999999999</v>
      </c>
      <c r="E263" s="27">
        <v>1.3331</v>
      </c>
    </row>
    <row r="264" spans="3:5" x14ac:dyDescent="0.25">
      <c r="C264" s="28">
        <f>DATE(2019,1,25)</f>
        <v>43490</v>
      </c>
      <c r="D264" s="27">
        <v>1.8918999999999999</v>
      </c>
      <c r="E264" s="27">
        <v>1.3894</v>
      </c>
    </row>
    <row r="265" spans="3:5" x14ac:dyDescent="0.25">
      <c r="C265" s="28">
        <f>DATE(2019,1,24)</f>
        <v>43489</v>
      </c>
      <c r="D265" s="27">
        <v>1.8855999999999999</v>
      </c>
      <c r="E265" s="27">
        <v>1.3875999999999999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C3:E266"/>
  <sheetViews>
    <sheetView zoomScale="85" zoomScaleNormal="85" workbookViewId="0"/>
  </sheetViews>
  <sheetFormatPr defaultRowHeight="15" x14ac:dyDescent="0.25"/>
  <cols>
    <col min="3" max="3" width="9.6328125" bestFit="1" customWidth="1"/>
  </cols>
  <sheetData>
    <row r="3" spans="3:5" x14ac:dyDescent="0.25">
      <c r="D3" s="25" t="str">
        <f>'Main 2'!$C$7</f>
        <v>%WBS 1!-ICE</v>
      </c>
      <c r="E3" s="25" t="str">
        <f>'Main 2'!$C$8</f>
        <v>%BRN 1!-ICE</v>
      </c>
    </row>
    <row r="5" spans="3:5" x14ac:dyDescent="0.25">
      <c r="C5" s="27" t="e">
        <f ca="1">_xll.ICESeries(D3:E3,D6:E6,,EDATE(TODAY(),-12),TODAY(),,"TimelineMerge=Intersection")</f>
        <v>#NAME?</v>
      </c>
      <c r="D5" s="25" t="s">
        <v>10</v>
      </c>
      <c r="E5" s="25" t="s">
        <v>4</v>
      </c>
    </row>
    <row r="6" spans="3:5" x14ac:dyDescent="0.25">
      <c r="C6" s="27"/>
      <c r="D6" s="8" t="s">
        <v>6</v>
      </c>
      <c r="E6" s="8" t="s">
        <v>6</v>
      </c>
    </row>
    <row r="7" spans="3:5" x14ac:dyDescent="0.25">
      <c r="C7" s="27"/>
      <c r="D7" s="8" t="s">
        <v>11</v>
      </c>
      <c r="E7" s="8" t="s">
        <v>0</v>
      </c>
    </row>
    <row r="8" spans="3:5" x14ac:dyDescent="0.25">
      <c r="C8" s="28">
        <f>DATE(2020,1,24)</f>
        <v>43854</v>
      </c>
      <c r="D8" s="27">
        <v>54.23</v>
      </c>
      <c r="E8" s="27">
        <v>60.69</v>
      </c>
    </row>
    <row r="9" spans="3:5" x14ac:dyDescent="0.25">
      <c r="C9" s="28">
        <f>DATE(2020,1,23)</f>
        <v>43853</v>
      </c>
      <c r="D9" s="27">
        <v>55.59</v>
      </c>
      <c r="E9" s="27">
        <v>62.04</v>
      </c>
    </row>
    <row r="10" spans="3:5" x14ac:dyDescent="0.25">
      <c r="C10" s="28">
        <f>DATE(2020,1,22)</f>
        <v>43852</v>
      </c>
      <c r="D10" s="27">
        <v>56.74</v>
      </c>
      <c r="E10" s="27">
        <v>63.21</v>
      </c>
    </row>
    <row r="11" spans="3:5" x14ac:dyDescent="0.25">
      <c r="C11" s="28">
        <f>DATE(2020,1,21)</f>
        <v>43851</v>
      </c>
      <c r="D11" s="27">
        <v>58.38</v>
      </c>
      <c r="E11" s="27">
        <v>64.59</v>
      </c>
    </row>
    <row r="12" spans="3:5" x14ac:dyDescent="0.25">
      <c r="C12" s="28">
        <f>DATE(2020,1,20)</f>
        <v>43850</v>
      </c>
      <c r="D12" s="27">
        <v>58.76</v>
      </c>
      <c r="E12" s="27">
        <v>65.2</v>
      </c>
    </row>
    <row r="13" spans="3:5" x14ac:dyDescent="0.25">
      <c r="C13" s="28">
        <f>DATE(2020,1,17)</f>
        <v>43847</v>
      </c>
      <c r="D13" s="27">
        <v>58.54</v>
      </c>
      <c r="E13" s="27">
        <v>64.849999999999994</v>
      </c>
    </row>
    <row r="14" spans="3:5" x14ac:dyDescent="0.25">
      <c r="C14" s="28">
        <f>DATE(2020,1,16)</f>
        <v>43846</v>
      </c>
      <c r="D14" s="27">
        <v>58.52</v>
      </c>
      <c r="E14" s="27">
        <v>64.62</v>
      </c>
    </row>
    <row r="15" spans="3:5" x14ac:dyDescent="0.25">
      <c r="C15" s="28">
        <f>DATE(2020,1,15)</f>
        <v>43845</v>
      </c>
      <c r="D15" s="27">
        <v>57.81</v>
      </c>
      <c r="E15" s="27">
        <v>64</v>
      </c>
    </row>
    <row r="16" spans="3:5" x14ac:dyDescent="0.25">
      <c r="C16" s="28">
        <f>DATE(2020,1,14)</f>
        <v>43844</v>
      </c>
      <c r="D16" s="27">
        <v>58.23</v>
      </c>
      <c r="E16" s="27">
        <v>64.489999999999995</v>
      </c>
    </row>
    <row r="17" spans="3:5" x14ac:dyDescent="0.25">
      <c r="C17" s="28">
        <f>DATE(2020,1,13)</f>
        <v>43843</v>
      </c>
      <c r="D17" s="27">
        <v>58.08</v>
      </c>
      <c r="E17" s="27">
        <v>64.2</v>
      </c>
    </row>
    <row r="18" spans="3:5" x14ac:dyDescent="0.25">
      <c r="C18" s="28">
        <f>DATE(2020,1,10)</f>
        <v>43840</v>
      </c>
      <c r="D18" s="27">
        <v>59.04</v>
      </c>
      <c r="E18" s="27">
        <v>64.98</v>
      </c>
    </row>
    <row r="19" spans="3:5" x14ac:dyDescent="0.25">
      <c r="C19" s="28">
        <f>DATE(2020,1,9)</f>
        <v>43839</v>
      </c>
      <c r="D19" s="27">
        <v>59.56</v>
      </c>
      <c r="E19" s="27">
        <v>65.37</v>
      </c>
    </row>
    <row r="20" spans="3:5" x14ac:dyDescent="0.25">
      <c r="C20" s="28">
        <f>DATE(2020,1,8)</f>
        <v>43838</v>
      </c>
      <c r="D20" s="27">
        <v>59.61</v>
      </c>
      <c r="E20" s="27">
        <v>65.44</v>
      </c>
    </row>
    <row r="21" spans="3:5" x14ac:dyDescent="0.25">
      <c r="C21" s="28">
        <f>DATE(2020,1,7)</f>
        <v>43837</v>
      </c>
      <c r="D21" s="27">
        <v>62.7</v>
      </c>
      <c r="E21" s="27">
        <v>68.27</v>
      </c>
    </row>
    <row r="22" spans="3:5" x14ac:dyDescent="0.25">
      <c r="C22" s="28">
        <f>DATE(2020,1,6)</f>
        <v>43836</v>
      </c>
      <c r="D22" s="27">
        <v>63.27</v>
      </c>
      <c r="E22" s="27">
        <v>68.91</v>
      </c>
    </row>
    <row r="23" spans="3:5" x14ac:dyDescent="0.25">
      <c r="C23" s="28">
        <f>DATE(2020,1,3)</f>
        <v>43833</v>
      </c>
      <c r="D23" s="27">
        <v>63.05</v>
      </c>
      <c r="E23" s="27">
        <v>68.599999999999994</v>
      </c>
    </row>
    <row r="24" spans="3:5" x14ac:dyDescent="0.25">
      <c r="C24" s="28">
        <f>DATE(2020,1,2)</f>
        <v>43832</v>
      </c>
      <c r="D24" s="27">
        <v>61.18</v>
      </c>
      <c r="E24" s="27">
        <v>66.25</v>
      </c>
    </row>
    <row r="25" spans="3:5" x14ac:dyDescent="0.25">
      <c r="C25" s="28">
        <f>DATE(2019,12,31)</f>
        <v>43830</v>
      </c>
      <c r="D25" s="27">
        <v>61.06</v>
      </c>
      <c r="E25" s="27">
        <v>66</v>
      </c>
    </row>
    <row r="26" spans="3:5" x14ac:dyDescent="0.25">
      <c r="C26" s="28">
        <f>DATE(2019,12,30)</f>
        <v>43829</v>
      </c>
      <c r="D26" s="27">
        <v>61.68</v>
      </c>
      <c r="E26" s="27">
        <v>68.44</v>
      </c>
    </row>
    <row r="27" spans="3:5" x14ac:dyDescent="0.25">
      <c r="C27" s="28">
        <f>DATE(2019,12,27)</f>
        <v>43826</v>
      </c>
      <c r="D27" s="27">
        <v>61.72</v>
      </c>
      <c r="E27" s="27">
        <v>68.16</v>
      </c>
    </row>
    <row r="28" spans="3:5" x14ac:dyDescent="0.25">
      <c r="C28" s="28">
        <f>DATE(2019,12,26)</f>
        <v>43825</v>
      </c>
      <c r="D28" s="27">
        <v>61.68</v>
      </c>
      <c r="E28" s="27">
        <v>67.92</v>
      </c>
    </row>
    <row r="29" spans="3:5" x14ac:dyDescent="0.25">
      <c r="C29" s="28">
        <f>DATE(2019,12,24)</f>
        <v>43823</v>
      </c>
      <c r="D29" s="27">
        <v>61.11</v>
      </c>
      <c r="E29" s="27">
        <v>67.2</v>
      </c>
    </row>
    <row r="30" spans="3:5" x14ac:dyDescent="0.25">
      <c r="C30" s="28">
        <f>DATE(2019,12,23)</f>
        <v>43822</v>
      </c>
      <c r="D30" s="27">
        <v>60.52</v>
      </c>
      <c r="E30" s="27">
        <v>66.39</v>
      </c>
    </row>
    <row r="31" spans="3:5" x14ac:dyDescent="0.25">
      <c r="C31" s="28">
        <f>DATE(2019,12,20)</f>
        <v>43819</v>
      </c>
      <c r="D31" s="27">
        <v>60.44</v>
      </c>
      <c r="E31" s="27">
        <v>66.14</v>
      </c>
    </row>
    <row r="32" spans="3:5" x14ac:dyDescent="0.25">
      <c r="C32" s="28">
        <f>DATE(2019,12,19)</f>
        <v>43818</v>
      </c>
      <c r="D32" s="27">
        <v>61.18</v>
      </c>
      <c r="E32" s="27">
        <v>66.540000000000006</v>
      </c>
    </row>
    <row r="33" spans="3:5" x14ac:dyDescent="0.25">
      <c r="C33" s="28">
        <f>DATE(2019,12,18)</f>
        <v>43817</v>
      </c>
      <c r="D33" s="27">
        <v>60.93</v>
      </c>
      <c r="E33" s="27">
        <v>66.17</v>
      </c>
    </row>
    <row r="34" spans="3:5" x14ac:dyDescent="0.25">
      <c r="C34" s="28">
        <f>DATE(2019,12,17)</f>
        <v>43816</v>
      </c>
      <c r="D34" s="27">
        <v>60.94</v>
      </c>
      <c r="E34" s="27">
        <v>66.099999999999994</v>
      </c>
    </row>
    <row r="35" spans="3:5" x14ac:dyDescent="0.25">
      <c r="C35" s="28">
        <f>DATE(2019,12,16)</f>
        <v>43815</v>
      </c>
      <c r="D35" s="27">
        <v>60.21</v>
      </c>
      <c r="E35" s="27">
        <v>65.34</v>
      </c>
    </row>
    <row r="36" spans="3:5" x14ac:dyDescent="0.25">
      <c r="C36" s="28">
        <f>DATE(2019,12,13)</f>
        <v>43812</v>
      </c>
      <c r="D36" s="27">
        <v>60.07</v>
      </c>
      <c r="E36" s="27">
        <v>65.22</v>
      </c>
    </row>
    <row r="37" spans="3:5" x14ac:dyDescent="0.25">
      <c r="C37" s="28">
        <f>DATE(2019,12,12)</f>
        <v>43811</v>
      </c>
      <c r="D37" s="27">
        <v>59.18</v>
      </c>
      <c r="E37" s="27">
        <v>64.2</v>
      </c>
    </row>
    <row r="38" spans="3:5" x14ac:dyDescent="0.25">
      <c r="C38" s="28">
        <f>DATE(2019,12,11)</f>
        <v>43810</v>
      </c>
      <c r="D38" s="27">
        <v>58.76</v>
      </c>
      <c r="E38" s="27">
        <v>63.72</v>
      </c>
    </row>
    <row r="39" spans="3:5" x14ac:dyDescent="0.25">
      <c r="C39" s="28">
        <f>DATE(2019,12,10)</f>
        <v>43809</v>
      </c>
      <c r="D39" s="27">
        <v>59.24</v>
      </c>
      <c r="E39" s="27">
        <v>64.34</v>
      </c>
    </row>
    <row r="40" spans="3:5" x14ac:dyDescent="0.25">
      <c r="C40" s="28">
        <f>DATE(2019,12,9)</f>
        <v>43808</v>
      </c>
      <c r="D40" s="27">
        <v>59.02</v>
      </c>
      <c r="E40" s="27">
        <v>64.25</v>
      </c>
    </row>
    <row r="41" spans="3:5" x14ac:dyDescent="0.25">
      <c r="C41" s="28">
        <f>DATE(2019,12,6)</f>
        <v>43805</v>
      </c>
      <c r="D41" s="27">
        <v>59.2</v>
      </c>
      <c r="E41" s="27">
        <v>64.39</v>
      </c>
    </row>
    <row r="42" spans="3:5" x14ac:dyDescent="0.25">
      <c r="C42" s="28">
        <f>DATE(2019,12,5)</f>
        <v>43804</v>
      </c>
      <c r="D42" s="27">
        <v>58.43</v>
      </c>
      <c r="E42" s="27">
        <v>63.39</v>
      </c>
    </row>
    <row r="43" spans="3:5" x14ac:dyDescent="0.25">
      <c r="C43" s="28">
        <f>DATE(2019,12,4)</f>
        <v>43803</v>
      </c>
      <c r="D43" s="27">
        <v>58.43</v>
      </c>
      <c r="E43" s="27">
        <v>63</v>
      </c>
    </row>
    <row r="44" spans="3:5" x14ac:dyDescent="0.25">
      <c r="C44" s="28">
        <f>DATE(2019,12,3)</f>
        <v>43802</v>
      </c>
      <c r="D44" s="27">
        <v>56.1</v>
      </c>
      <c r="E44" s="27">
        <v>60.82</v>
      </c>
    </row>
    <row r="45" spans="3:5" x14ac:dyDescent="0.25">
      <c r="C45" s="28">
        <f>DATE(2019,12,2)</f>
        <v>43801</v>
      </c>
      <c r="D45" s="27">
        <v>55.96</v>
      </c>
      <c r="E45" s="27">
        <v>60.92</v>
      </c>
    </row>
    <row r="46" spans="3:5" x14ac:dyDescent="0.25">
      <c r="C46" s="28">
        <f>DATE(2019,11,29)</f>
        <v>43798</v>
      </c>
      <c r="D46" s="27">
        <v>55.17</v>
      </c>
      <c r="E46" s="27">
        <v>62.43</v>
      </c>
    </row>
    <row r="47" spans="3:5" x14ac:dyDescent="0.25">
      <c r="C47" s="28">
        <f>DATE(2019,11,28)</f>
        <v>43797</v>
      </c>
      <c r="D47" s="27">
        <v>58.25</v>
      </c>
      <c r="E47" s="27">
        <v>63.87</v>
      </c>
    </row>
    <row r="48" spans="3:5" x14ac:dyDescent="0.25">
      <c r="C48" s="28">
        <f>DATE(2019,11,27)</f>
        <v>43796</v>
      </c>
      <c r="D48" s="27">
        <v>58.11</v>
      </c>
      <c r="E48" s="27">
        <v>64.06</v>
      </c>
    </row>
    <row r="49" spans="3:5" x14ac:dyDescent="0.25">
      <c r="C49" s="28">
        <f>DATE(2019,11,26)</f>
        <v>43795</v>
      </c>
      <c r="D49" s="27">
        <v>58.41</v>
      </c>
      <c r="E49" s="27">
        <v>64.27</v>
      </c>
    </row>
    <row r="50" spans="3:5" x14ac:dyDescent="0.25">
      <c r="C50" s="28">
        <f>DATE(2019,11,25)</f>
        <v>43794</v>
      </c>
      <c r="D50" s="27">
        <v>58.01</v>
      </c>
      <c r="E50" s="27">
        <v>63.65</v>
      </c>
    </row>
    <row r="51" spans="3:5" x14ac:dyDescent="0.25">
      <c r="C51" s="28">
        <f>DATE(2019,11,22)</f>
        <v>43791</v>
      </c>
      <c r="D51" s="27">
        <v>57.77</v>
      </c>
      <c r="E51" s="27">
        <v>63.39</v>
      </c>
    </row>
    <row r="52" spans="3:5" x14ac:dyDescent="0.25">
      <c r="C52" s="28">
        <f>DATE(2019,11,21)</f>
        <v>43790</v>
      </c>
      <c r="D52" s="27">
        <v>58.58</v>
      </c>
      <c r="E52" s="27">
        <v>63.97</v>
      </c>
    </row>
    <row r="53" spans="3:5" x14ac:dyDescent="0.25">
      <c r="C53" s="28">
        <f>DATE(2019,11,20)</f>
        <v>43789</v>
      </c>
      <c r="D53" s="27">
        <v>57.01</v>
      </c>
      <c r="E53" s="27">
        <v>62.4</v>
      </c>
    </row>
    <row r="54" spans="3:5" x14ac:dyDescent="0.25">
      <c r="C54" s="28">
        <f>DATE(2019,11,19)</f>
        <v>43788</v>
      </c>
      <c r="D54" s="27">
        <v>55.21</v>
      </c>
      <c r="E54" s="27">
        <v>60.91</v>
      </c>
    </row>
    <row r="55" spans="3:5" x14ac:dyDescent="0.25">
      <c r="C55" s="28">
        <f>DATE(2019,11,18)</f>
        <v>43787</v>
      </c>
      <c r="D55" s="27">
        <v>57.05</v>
      </c>
      <c r="E55" s="27">
        <v>62.44</v>
      </c>
    </row>
    <row r="56" spans="3:5" x14ac:dyDescent="0.25">
      <c r="C56" s="28">
        <f>DATE(2019,11,15)</f>
        <v>43784</v>
      </c>
      <c r="D56" s="27">
        <v>57.72</v>
      </c>
      <c r="E56" s="27">
        <v>63.3</v>
      </c>
    </row>
    <row r="57" spans="3:5" x14ac:dyDescent="0.25">
      <c r="C57" s="28">
        <f>DATE(2019,11,14)</f>
        <v>43783</v>
      </c>
      <c r="D57" s="27">
        <v>56.77</v>
      </c>
      <c r="E57" s="27">
        <v>62.28</v>
      </c>
    </row>
    <row r="58" spans="3:5" x14ac:dyDescent="0.25">
      <c r="C58" s="28">
        <f>DATE(2019,11,13)</f>
        <v>43782</v>
      </c>
      <c r="D58" s="27">
        <v>57.12</v>
      </c>
      <c r="E58" s="27">
        <v>62.37</v>
      </c>
    </row>
    <row r="59" spans="3:5" x14ac:dyDescent="0.25">
      <c r="C59" s="28">
        <f>DATE(2019,11,12)</f>
        <v>43781</v>
      </c>
      <c r="D59" s="27">
        <v>56.8</v>
      </c>
      <c r="E59" s="27">
        <v>62.06</v>
      </c>
    </row>
    <row r="60" spans="3:5" x14ac:dyDescent="0.25">
      <c r="C60" s="28">
        <f>DATE(2019,11,11)</f>
        <v>43780</v>
      </c>
      <c r="D60" s="27">
        <v>56.86</v>
      </c>
      <c r="E60" s="27">
        <v>62.18</v>
      </c>
    </row>
    <row r="61" spans="3:5" x14ac:dyDescent="0.25">
      <c r="C61" s="28">
        <f>DATE(2019,11,8)</f>
        <v>43777</v>
      </c>
      <c r="D61" s="27">
        <v>57.24</v>
      </c>
      <c r="E61" s="27">
        <v>62.51</v>
      </c>
    </row>
    <row r="62" spans="3:5" x14ac:dyDescent="0.25">
      <c r="C62" s="28">
        <f>DATE(2019,11,7)</f>
        <v>43776</v>
      </c>
      <c r="D62" s="27">
        <v>57.15</v>
      </c>
      <c r="E62" s="27">
        <v>62.29</v>
      </c>
    </row>
    <row r="63" spans="3:5" x14ac:dyDescent="0.25">
      <c r="C63" s="28">
        <f>DATE(2019,11,6)</f>
        <v>43775</v>
      </c>
      <c r="D63" s="27">
        <v>56.35</v>
      </c>
      <c r="E63" s="27">
        <v>61.74</v>
      </c>
    </row>
    <row r="64" spans="3:5" x14ac:dyDescent="0.25">
      <c r="C64" s="28">
        <f>DATE(2019,11,5)</f>
        <v>43774</v>
      </c>
      <c r="D64" s="27">
        <v>57.23</v>
      </c>
      <c r="E64" s="27">
        <v>62.96</v>
      </c>
    </row>
    <row r="65" spans="3:5" x14ac:dyDescent="0.25">
      <c r="C65" s="28">
        <f>DATE(2019,11,4)</f>
        <v>43773</v>
      </c>
      <c r="D65" s="27">
        <v>56.54</v>
      </c>
      <c r="E65" s="27">
        <v>62.13</v>
      </c>
    </row>
    <row r="66" spans="3:5" x14ac:dyDescent="0.25">
      <c r="C66" s="28">
        <f>DATE(2019,11,1)</f>
        <v>43770</v>
      </c>
      <c r="D66" s="27">
        <v>56.2</v>
      </c>
      <c r="E66" s="27">
        <v>61.69</v>
      </c>
    </row>
    <row r="67" spans="3:5" x14ac:dyDescent="0.25">
      <c r="C67" s="28">
        <f>DATE(2019,10,31)</f>
        <v>43769</v>
      </c>
      <c r="D67" s="27">
        <v>54.18</v>
      </c>
      <c r="E67" s="27">
        <v>60.23</v>
      </c>
    </row>
    <row r="68" spans="3:5" x14ac:dyDescent="0.25">
      <c r="C68" s="28">
        <f>DATE(2019,10,30)</f>
        <v>43768</v>
      </c>
      <c r="D68" s="27">
        <v>55.06</v>
      </c>
      <c r="E68" s="27">
        <v>60.61</v>
      </c>
    </row>
    <row r="69" spans="3:5" x14ac:dyDescent="0.25">
      <c r="C69" s="28">
        <f>DATE(2019,10,29)</f>
        <v>43767</v>
      </c>
      <c r="D69" s="27">
        <v>55.54</v>
      </c>
      <c r="E69" s="27">
        <v>61.59</v>
      </c>
    </row>
    <row r="70" spans="3:5" x14ac:dyDescent="0.25">
      <c r="C70" s="28">
        <f>DATE(2019,10,28)</f>
        <v>43766</v>
      </c>
      <c r="D70" s="27">
        <v>55.81</v>
      </c>
      <c r="E70" s="27">
        <v>61.57</v>
      </c>
    </row>
    <row r="71" spans="3:5" x14ac:dyDescent="0.25">
      <c r="C71" s="28">
        <f>DATE(2019,10,25)</f>
        <v>43763</v>
      </c>
      <c r="D71" s="27">
        <v>56.66</v>
      </c>
      <c r="E71" s="27">
        <v>62.02</v>
      </c>
    </row>
    <row r="72" spans="3:5" x14ac:dyDescent="0.25">
      <c r="C72" s="28">
        <f>DATE(2019,10,24)</f>
        <v>43762</v>
      </c>
      <c r="D72" s="27">
        <v>56.23</v>
      </c>
      <c r="E72" s="27">
        <v>61.67</v>
      </c>
    </row>
    <row r="73" spans="3:5" x14ac:dyDescent="0.25">
      <c r="C73" s="28">
        <f>DATE(2019,10,23)</f>
        <v>43761</v>
      </c>
      <c r="D73" s="27">
        <v>55.97</v>
      </c>
      <c r="E73" s="27">
        <v>61.17</v>
      </c>
    </row>
    <row r="74" spans="3:5" x14ac:dyDescent="0.25">
      <c r="C74" s="28">
        <f>DATE(2019,10,22)</f>
        <v>43760</v>
      </c>
      <c r="D74" s="27">
        <v>54.48</v>
      </c>
      <c r="E74" s="27">
        <v>59.7</v>
      </c>
    </row>
    <row r="75" spans="3:5" x14ac:dyDescent="0.25">
      <c r="C75" s="28">
        <f>DATE(2019,10,21)</f>
        <v>43759</v>
      </c>
      <c r="D75" s="27">
        <v>53.31</v>
      </c>
      <c r="E75" s="27">
        <v>58.96</v>
      </c>
    </row>
    <row r="76" spans="3:5" x14ac:dyDescent="0.25">
      <c r="C76" s="28">
        <f>DATE(2019,10,18)</f>
        <v>43756</v>
      </c>
      <c r="D76" s="27">
        <v>53.78</v>
      </c>
      <c r="E76" s="27">
        <v>59.42</v>
      </c>
    </row>
    <row r="77" spans="3:5" x14ac:dyDescent="0.25">
      <c r="C77" s="28">
        <f>DATE(2019,10,17)</f>
        <v>43755</v>
      </c>
      <c r="D77" s="27">
        <v>53.93</v>
      </c>
      <c r="E77" s="27">
        <v>59.91</v>
      </c>
    </row>
    <row r="78" spans="3:5" x14ac:dyDescent="0.25">
      <c r="C78" s="28">
        <f>DATE(2019,10,16)</f>
        <v>43754</v>
      </c>
      <c r="D78" s="27">
        <v>53.36</v>
      </c>
      <c r="E78" s="27">
        <v>59.42</v>
      </c>
    </row>
    <row r="79" spans="3:5" x14ac:dyDescent="0.25">
      <c r="C79" s="28">
        <f>DATE(2019,10,15)</f>
        <v>43753</v>
      </c>
      <c r="D79" s="27">
        <v>52.81</v>
      </c>
      <c r="E79" s="27">
        <v>58.74</v>
      </c>
    </row>
    <row r="80" spans="3:5" x14ac:dyDescent="0.25">
      <c r="C80" s="28">
        <f>DATE(2019,10,14)</f>
        <v>43752</v>
      </c>
      <c r="D80" s="27">
        <v>53.59</v>
      </c>
      <c r="E80" s="27">
        <v>59.35</v>
      </c>
    </row>
    <row r="81" spans="3:5" x14ac:dyDescent="0.25">
      <c r="C81" s="28">
        <f>DATE(2019,10,11)</f>
        <v>43749</v>
      </c>
      <c r="D81" s="27">
        <v>54.7</v>
      </c>
      <c r="E81" s="27">
        <v>60.51</v>
      </c>
    </row>
    <row r="82" spans="3:5" x14ac:dyDescent="0.25">
      <c r="C82" s="28">
        <f>DATE(2019,10,10)</f>
        <v>43748</v>
      </c>
      <c r="D82" s="27">
        <v>53.55</v>
      </c>
      <c r="E82" s="27">
        <v>59.1</v>
      </c>
    </row>
    <row r="83" spans="3:5" x14ac:dyDescent="0.25">
      <c r="C83" s="28">
        <f>DATE(2019,10,9)</f>
        <v>43747</v>
      </c>
      <c r="D83" s="27">
        <v>52.59</v>
      </c>
      <c r="E83" s="27">
        <v>58.32</v>
      </c>
    </row>
    <row r="84" spans="3:5" x14ac:dyDescent="0.25">
      <c r="C84" s="28">
        <f>DATE(2019,10,8)</f>
        <v>43746</v>
      </c>
      <c r="D84" s="27">
        <v>52.63</v>
      </c>
      <c r="E84" s="27">
        <v>58.24</v>
      </c>
    </row>
    <row r="85" spans="3:5" x14ac:dyDescent="0.25">
      <c r="C85" s="28">
        <f>DATE(2019,10,7)</f>
        <v>43745</v>
      </c>
      <c r="D85" s="27">
        <v>52.75</v>
      </c>
      <c r="E85" s="27">
        <v>58.35</v>
      </c>
    </row>
    <row r="86" spans="3:5" x14ac:dyDescent="0.25">
      <c r="C86" s="28">
        <f>DATE(2019,10,4)</f>
        <v>43742</v>
      </c>
      <c r="D86" s="27">
        <v>52.81</v>
      </c>
      <c r="E86" s="27">
        <v>58.37</v>
      </c>
    </row>
    <row r="87" spans="3:5" x14ac:dyDescent="0.25">
      <c r="C87" s="28">
        <f>DATE(2019,10,3)</f>
        <v>43741</v>
      </c>
      <c r="D87" s="27">
        <v>52.45</v>
      </c>
      <c r="E87" s="27">
        <v>57.71</v>
      </c>
    </row>
    <row r="88" spans="3:5" x14ac:dyDescent="0.25">
      <c r="C88" s="28">
        <f>DATE(2019,10,2)</f>
        <v>43740</v>
      </c>
      <c r="D88" s="27">
        <v>52.64</v>
      </c>
      <c r="E88" s="27">
        <v>57.69</v>
      </c>
    </row>
    <row r="89" spans="3:5" x14ac:dyDescent="0.25">
      <c r="C89" s="28">
        <f>DATE(2019,10,1)</f>
        <v>43739</v>
      </c>
      <c r="D89" s="27">
        <v>53.62</v>
      </c>
      <c r="E89" s="27">
        <v>58.89</v>
      </c>
    </row>
    <row r="90" spans="3:5" x14ac:dyDescent="0.25">
      <c r="C90" s="28">
        <f>DATE(2019,9,30)</f>
        <v>43738</v>
      </c>
      <c r="D90" s="27">
        <v>54.07</v>
      </c>
      <c r="E90" s="27">
        <v>60.78</v>
      </c>
    </row>
    <row r="91" spans="3:5" x14ac:dyDescent="0.25">
      <c r="C91" s="28">
        <f>DATE(2019,9,27)</f>
        <v>43735</v>
      </c>
      <c r="D91" s="27">
        <v>55.91</v>
      </c>
      <c r="E91" s="27">
        <v>61.91</v>
      </c>
    </row>
    <row r="92" spans="3:5" x14ac:dyDescent="0.25">
      <c r="C92" s="28">
        <f>DATE(2019,9,26)</f>
        <v>43734</v>
      </c>
      <c r="D92" s="27">
        <v>56.41</v>
      </c>
      <c r="E92" s="27">
        <v>62.74</v>
      </c>
    </row>
    <row r="93" spans="3:5" x14ac:dyDescent="0.25">
      <c r="C93" s="28">
        <f>DATE(2019,9,25)</f>
        <v>43733</v>
      </c>
      <c r="D93" s="27">
        <v>56.49</v>
      </c>
      <c r="E93" s="27">
        <v>62.39</v>
      </c>
    </row>
    <row r="94" spans="3:5" x14ac:dyDescent="0.25">
      <c r="C94" s="28">
        <f>DATE(2019,9,24)</f>
        <v>43732</v>
      </c>
      <c r="D94" s="27">
        <v>57.29</v>
      </c>
      <c r="E94" s="27">
        <v>63.1</v>
      </c>
    </row>
    <row r="95" spans="3:5" x14ac:dyDescent="0.25">
      <c r="C95" s="28">
        <f>DATE(2019,9,23)</f>
        <v>43731</v>
      </c>
      <c r="D95" s="27">
        <v>58.64</v>
      </c>
      <c r="E95" s="27">
        <v>64.77</v>
      </c>
    </row>
    <row r="96" spans="3:5" x14ac:dyDescent="0.25">
      <c r="C96" s="28">
        <f>DATE(2019,9,20)</f>
        <v>43728</v>
      </c>
      <c r="D96" s="27">
        <v>58.09</v>
      </c>
      <c r="E96" s="27">
        <v>64.28</v>
      </c>
    </row>
    <row r="97" spans="3:5" x14ac:dyDescent="0.25">
      <c r="C97" s="28">
        <f>DATE(2019,9,19)</f>
        <v>43727</v>
      </c>
      <c r="D97" s="27">
        <v>58.13</v>
      </c>
      <c r="E97" s="27">
        <v>64.400000000000006</v>
      </c>
    </row>
    <row r="98" spans="3:5" x14ac:dyDescent="0.25">
      <c r="C98" s="28">
        <f>DATE(2019,9,18)</f>
        <v>43726</v>
      </c>
      <c r="D98" s="27">
        <v>58.11</v>
      </c>
      <c r="E98" s="27">
        <v>63.6</v>
      </c>
    </row>
    <row r="99" spans="3:5" x14ac:dyDescent="0.25">
      <c r="C99" s="28">
        <f>DATE(2019,9,17)</f>
        <v>43725</v>
      </c>
      <c r="D99" s="27">
        <v>59.34</v>
      </c>
      <c r="E99" s="27">
        <v>64.55</v>
      </c>
    </row>
    <row r="100" spans="3:5" x14ac:dyDescent="0.25">
      <c r="C100" s="28">
        <f>DATE(2019,9,16)</f>
        <v>43724</v>
      </c>
      <c r="D100" s="27">
        <v>62.9</v>
      </c>
      <c r="E100" s="27">
        <v>69.02</v>
      </c>
    </row>
    <row r="101" spans="3:5" x14ac:dyDescent="0.25">
      <c r="C101" s="28">
        <f>DATE(2019,9,13)</f>
        <v>43721</v>
      </c>
      <c r="D101" s="27">
        <v>54.85</v>
      </c>
      <c r="E101" s="27">
        <v>60.22</v>
      </c>
    </row>
    <row r="102" spans="3:5" x14ac:dyDescent="0.25">
      <c r="C102" s="28">
        <f>DATE(2019,9,12)</f>
        <v>43720</v>
      </c>
      <c r="D102" s="27">
        <v>55.09</v>
      </c>
      <c r="E102" s="27">
        <v>60.38</v>
      </c>
    </row>
    <row r="103" spans="3:5" x14ac:dyDescent="0.25">
      <c r="C103" s="28">
        <f>DATE(2019,9,11)</f>
        <v>43719</v>
      </c>
      <c r="D103" s="27">
        <v>55.75</v>
      </c>
      <c r="E103" s="27">
        <v>60.81</v>
      </c>
    </row>
    <row r="104" spans="3:5" x14ac:dyDescent="0.25">
      <c r="C104" s="28">
        <f>DATE(2019,9,10)</f>
        <v>43718</v>
      </c>
      <c r="D104" s="27">
        <v>57.4</v>
      </c>
      <c r="E104" s="27">
        <v>62.38</v>
      </c>
    </row>
    <row r="105" spans="3:5" x14ac:dyDescent="0.25">
      <c r="C105" s="28">
        <f>DATE(2019,9,9)</f>
        <v>43717</v>
      </c>
      <c r="D105" s="27">
        <v>57.85</v>
      </c>
      <c r="E105" s="27">
        <v>62.59</v>
      </c>
    </row>
    <row r="106" spans="3:5" x14ac:dyDescent="0.25">
      <c r="C106" s="28">
        <f>DATE(2019,9,6)</f>
        <v>43714</v>
      </c>
      <c r="D106" s="27">
        <v>56.52</v>
      </c>
      <c r="E106" s="27">
        <v>61.54</v>
      </c>
    </row>
    <row r="107" spans="3:5" x14ac:dyDescent="0.25">
      <c r="C107" s="28">
        <f>DATE(2019,9,5)</f>
        <v>43713</v>
      </c>
      <c r="D107" s="27">
        <v>56.3</v>
      </c>
      <c r="E107" s="27">
        <v>60.95</v>
      </c>
    </row>
    <row r="108" spans="3:5" x14ac:dyDescent="0.25">
      <c r="C108" s="28">
        <f>DATE(2019,9,4)</f>
        <v>43712</v>
      </c>
      <c r="D108" s="27">
        <v>56.26</v>
      </c>
      <c r="E108" s="27">
        <v>60.7</v>
      </c>
    </row>
    <row r="109" spans="3:5" x14ac:dyDescent="0.25">
      <c r="C109" s="28">
        <f>DATE(2019,9,3)</f>
        <v>43711</v>
      </c>
      <c r="D109" s="27">
        <v>53.94</v>
      </c>
      <c r="E109" s="27">
        <v>58.26</v>
      </c>
    </row>
    <row r="110" spans="3:5" x14ac:dyDescent="0.25">
      <c r="C110" s="28">
        <f>DATE(2019,9,2)</f>
        <v>43710</v>
      </c>
      <c r="D110" s="27">
        <v>54.84</v>
      </c>
      <c r="E110" s="27">
        <v>58.66</v>
      </c>
    </row>
    <row r="111" spans="3:5" x14ac:dyDescent="0.25">
      <c r="C111" s="28">
        <f>DATE(2019,8,30)</f>
        <v>43707</v>
      </c>
      <c r="D111" s="27">
        <v>55.1</v>
      </c>
      <c r="E111" s="27">
        <v>60.43</v>
      </c>
    </row>
    <row r="112" spans="3:5" x14ac:dyDescent="0.25">
      <c r="C112" s="28">
        <f>DATE(2019,8,29)</f>
        <v>43706</v>
      </c>
      <c r="D112" s="27">
        <v>56.71</v>
      </c>
      <c r="E112" s="27">
        <v>61.08</v>
      </c>
    </row>
    <row r="113" spans="3:5" x14ac:dyDescent="0.25">
      <c r="C113" s="28">
        <f>DATE(2019,8,28)</f>
        <v>43705</v>
      </c>
      <c r="D113" s="27">
        <v>55.78</v>
      </c>
      <c r="E113" s="27">
        <v>60.49</v>
      </c>
    </row>
    <row r="114" spans="3:5" x14ac:dyDescent="0.25">
      <c r="C114" s="28">
        <f>DATE(2019,8,27)</f>
        <v>43704</v>
      </c>
      <c r="D114" s="27">
        <v>54.93</v>
      </c>
      <c r="E114" s="27">
        <v>59.51</v>
      </c>
    </row>
    <row r="115" spans="3:5" x14ac:dyDescent="0.25">
      <c r="C115" s="28">
        <f>DATE(2019,8,26)</f>
        <v>43703</v>
      </c>
      <c r="D115" s="27">
        <v>53.64</v>
      </c>
      <c r="E115" s="27">
        <v>58.7</v>
      </c>
    </row>
    <row r="116" spans="3:5" x14ac:dyDescent="0.25">
      <c r="C116" s="28">
        <f>DATE(2019,8,23)</f>
        <v>43700</v>
      </c>
      <c r="D116" s="27">
        <v>54.17</v>
      </c>
      <c r="E116" s="27">
        <v>59.34</v>
      </c>
    </row>
    <row r="117" spans="3:5" x14ac:dyDescent="0.25">
      <c r="C117" s="28">
        <f>DATE(2019,8,22)</f>
        <v>43699</v>
      </c>
      <c r="D117" s="27">
        <v>55.35</v>
      </c>
      <c r="E117" s="27">
        <v>59.92</v>
      </c>
    </row>
    <row r="118" spans="3:5" x14ac:dyDescent="0.25">
      <c r="C118" s="28">
        <f>DATE(2019,8,21)</f>
        <v>43698</v>
      </c>
      <c r="D118" s="27">
        <v>55.68</v>
      </c>
      <c r="E118" s="27">
        <v>60.3</v>
      </c>
    </row>
    <row r="119" spans="3:5" x14ac:dyDescent="0.25">
      <c r="C119" s="28">
        <f>DATE(2019,8,20)</f>
        <v>43697</v>
      </c>
      <c r="D119" s="27">
        <v>56.13</v>
      </c>
      <c r="E119" s="27">
        <v>60.03</v>
      </c>
    </row>
    <row r="120" spans="3:5" x14ac:dyDescent="0.25">
      <c r="C120" s="28">
        <f>DATE(2019,8,19)</f>
        <v>43696</v>
      </c>
      <c r="D120" s="27">
        <v>56.21</v>
      </c>
      <c r="E120" s="27">
        <v>59.74</v>
      </c>
    </row>
    <row r="121" spans="3:5" x14ac:dyDescent="0.25">
      <c r="C121" s="28">
        <f>DATE(2019,8,16)</f>
        <v>43693</v>
      </c>
      <c r="D121" s="27">
        <v>54.87</v>
      </c>
      <c r="E121" s="27">
        <v>58.64</v>
      </c>
    </row>
    <row r="122" spans="3:5" x14ac:dyDescent="0.25">
      <c r="C122" s="28">
        <f>DATE(2019,8,15)</f>
        <v>43692</v>
      </c>
      <c r="D122" s="27">
        <v>54.47</v>
      </c>
      <c r="E122" s="27">
        <v>58.23</v>
      </c>
    </row>
    <row r="123" spans="3:5" x14ac:dyDescent="0.25">
      <c r="C123" s="28">
        <f>DATE(2019,8,14)</f>
        <v>43691</v>
      </c>
      <c r="D123" s="27">
        <v>55.23</v>
      </c>
      <c r="E123" s="27">
        <v>59.48</v>
      </c>
    </row>
    <row r="124" spans="3:5" x14ac:dyDescent="0.25">
      <c r="C124" s="28">
        <f>DATE(2019,8,13)</f>
        <v>43690</v>
      </c>
      <c r="D124" s="27">
        <v>57.1</v>
      </c>
      <c r="E124" s="27">
        <v>61.3</v>
      </c>
    </row>
    <row r="125" spans="3:5" x14ac:dyDescent="0.25">
      <c r="C125" s="28">
        <f>DATE(2019,8,12)</f>
        <v>43689</v>
      </c>
      <c r="D125" s="27">
        <v>54.93</v>
      </c>
      <c r="E125" s="27">
        <v>58.57</v>
      </c>
    </row>
    <row r="126" spans="3:5" x14ac:dyDescent="0.25">
      <c r="C126" s="28">
        <f>DATE(2019,8,9)</f>
        <v>43686</v>
      </c>
      <c r="D126" s="27">
        <v>54.5</v>
      </c>
      <c r="E126" s="27">
        <v>58.53</v>
      </c>
    </row>
    <row r="127" spans="3:5" x14ac:dyDescent="0.25">
      <c r="C127" s="28">
        <f>DATE(2019,8,8)</f>
        <v>43685</v>
      </c>
      <c r="D127" s="27">
        <v>52.54</v>
      </c>
      <c r="E127" s="27">
        <v>57.38</v>
      </c>
    </row>
    <row r="128" spans="3:5" x14ac:dyDescent="0.25">
      <c r="C128" s="28">
        <f>DATE(2019,8,7)</f>
        <v>43684</v>
      </c>
      <c r="D128" s="27">
        <v>51.09</v>
      </c>
      <c r="E128" s="27">
        <v>56.23</v>
      </c>
    </row>
    <row r="129" spans="3:5" x14ac:dyDescent="0.25">
      <c r="C129" s="28">
        <f>DATE(2019,8,6)</f>
        <v>43683</v>
      </c>
      <c r="D129" s="27">
        <v>53.63</v>
      </c>
      <c r="E129" s="27">
        <v>58.94</v>
      </c>
    </row>
    <row r="130" spans="3:5" x14ac:dyDescent="0.25">
      <c r="C130" s="28">
        <f>DATE(2019,8,5)</f>
        <v>43682</v>
      </c>
      <c r="D130" s="27">
        <v>54.69</v>
      </c>
      <c r="E130" s="27">
        <v>59.81</v>
      </c>
    </row>
    <row r="131" spans="3:5" x14ac:dyDescent="0.25">
      <c r="C131" s="28">
        <f>DATE(2019,8,2)</f>
        <v>43679</v>
      </c>
      <c r="D131" s="27">
        <v>55.66</v>
      </c>
      <c r="E131" s="27">
        <v>61.89</v>
      </c>
    </row>
    <row r="132" spans="3:5" x14ac:dyDescent="0.25">
      <c r="C132" s="28">
        <f>DATE(2019,8,1)</f>
        <v>43678</v>
      </c>
      <c r="D132" s="27">
        <v>53.95</v>
      </c>
      <c r="E132" s="27">
        <v>60.5</v>
      </c>
    </row>
    <row r="133" spans="3:5" x14ac:dyDescent="0.25">
      <c r="C133" s="28">
        <f>DATE(2019,7,31)</f>
        <v>43677</v>
      </c>
      <c r="D133" s="27">
        <v>58.58</v>
      </c>
      <c r="E133" s="27">
        <v>65.17</v>
      </c>
    </row>
    <row r="134" spans="3:5" x14ac:dyDescent="0.25">
      <c r="C134" s="28">
        <f>DATE(2019,7,30)</f>
        <v>43676</v>
      </c>
      <c r="D134" s="27">
        <v>58.05</v>
      </c>
      <c r="E134" s="27">
        <v>64.72</v>
      </c>
    </row>
    <row r="135" spans="3:5" x14ac:dyDescent="0.25">
      <c r="C135" s="28">
        <f>DATE(2019,7,29)</f>
        <v>43675</v>
      </c>
      <c r="D135" s="27">
        <v>56.87</v>
      </c>
      <c r="E135" s="27">
        <v>63.71</v>
      </c>
    </row>
    <row r="136" spans="3:5" x14ac:dyDescent="0.25">
      <c r="C136" s="28">
        <f>DATE(2019,7,26)</f>
        <v>43672</v>
      </c>
      <c r="D136" s="27">
        <v>56.2</v>
      </c>
      <c r="E136" s="27">
        <v>63.46</v>
      </c>
    </row>
    <row r="137" spans="3:5" x14ac:dyDescent="0.25">
      <c r="C137" s="28">
        <f>DATE(2019,7,25)</f>
        <v>43671</v>
      </c>
      <c r="D137" s="27">
        <v>56.02</v>
      </c>
      <c r="E137" s="27">
        <v>63.39</v>
      </c>
    </row>
    <row r="138" spans="3:5" x14ac:dyDescent="0.25">
      <c r="C138" s="28">
        <f>DATE(2019,7,24)</f>
        <v>43670</v>
      </c>
      <c r="D138" s="27">
        <v>55.88</v>
      </c>
      <c r="E138" s="27">
        <v>63.18</v>
      </c>
    </row>
    <row r="139" spans="3:5" x14ac:dyDescent="0.25">
      <c r="C139" s="28">
        <f>DATE(2019,7,23)</f>
        <v>43669</v>
      </c>
      <c r="D139" s="27">
        <v>56.77</v>
      </c>
      <c r="E139" s="27">
        <v>63.83</v>
      </c>
    </row>
    <row r="140" spans="3:5" x14ac:dyDescent="0.25">
      <c r="C140" s="28">
        <f>DATE(2019,7,22)</f>
        <v>43668</v>
      </c>
      <c r="D140" s="27">
        <v>56.22</v>
      </c>
      <c r="E140" s="27">
        <v>63.26</v>
      </c>
    </row>
    <row r="141" spans="3:5" x14ac:dyDescent="0.25">
      <c r="C141" s="28">
        <f>DATE(2019,7,19)</f>
        <v>43665</v>
      </c>
      <c r="D141" s="27">
        <v>55.63</v>
      </c>
      <c r="E141" s="27">
        <v>62.47</v>
      </c>
    </row>
    <row r="142" spans="3:5" x14ac:dyDescent="0.25">
      <c r="C142" s="28">
        <f>DATE(2019,7,18)</f>
        <v>43664</v>
      </c>
      <c r="D142" s="27">
        <v>55.3</v>
      </c>
      <c r="E142" s="27">
        <v>61.93</v>
      </c>
    </row>
    <row r="143" spans="3:5" x14ac:dyDescent="0.25">
      <c r="C143" s="28">
        <f>DATE(2019,7,17)</f>
        <v>43663</v>
      </c>
      <c r="D143" s="27">
        <v>56.78</v>
      </c>
      <c r="E143" s="27">
        <v>63.66</v>
      </c>
    </row>
    <row r="144" spans="3:5" x14ac:dyDescent="0.25">
      <c r="C144" s="28">
        <f>DATE(2019,7,16)</f>
        <v>43662</v>
      </c>
      <c r="D144" s="27">
        <v>57.62</v>
      </c>
      <c r="E144" s="27">
        <v>64.349999999999994</v>
      </c>
    </row>
    <row r="145" spans="3:5" x14ac:dyDescent="0.25">
      <c r="C145" s="28">
        <f>DATE(2019,7,15)</f>
        <v>43661</v>
      </c>
      <c r="D145" s="27">
        <v>59.58</v>
      </c>
      <c r="E145" s="27">
        <v>66.48</v>
      </c>
    </row>
    <row r="146" spans="3:5" x14ac:dyDescent="0.25">
      <c r="C146" s="28">
        <f>DATE(2019,7,12)</f>
        <v>43658</v>
      </c>
      <c r="D146" s="27">
        <v>60.21</v>
      </c>
      <c r="E146" s="27">
        <v>66.72</v>
      </c>
    </row>
    <row r="147" spans="3:5" x14ac:dyDescent="0.25">
      <c r="C147" s="28">
        <f>DATE(2019,7,11)</f>
        <v>43657</v>
      </c>
      <c r="D147" s="27">
        <v>60.2</v>
      </c>
      <c r="E147" s="27">
        <v>66.52</v>
      </c>
    </row>
    <row r="148" spans="3:5" x14ac:dyDescent="0.25">
      <c r="C148" s="28">
        <f>DATE(2019,7,10)</f>
        <v>43656</v>
      </c>
      <c r="D148" s="27">
        <v>60.43</v>
      </c>
      <c r="E148" s="27">
        <v>67.010000000000005</v>
      </c>
    </row>
    <row r="149" spans="3:5" x14ac:dyDescent="0.25">
      <c r="C149" s="28">
        <f>DATE(2019,7,9)</f>
        <v>43655</v>
      </c>
      <c r="D149" s="27">
        <v>57.83</v>
      </c>
      <c r="E149" s="27">
        <v>64.16</v>
      </c>
    </row>
    <row r="150" spans="3:5" x14ac:dyDescent="0.25">
      <c r="C150" s="28">
        <f>DATE(2019,7,8)</f>
        <v>43654</v>
      </c>
      <c r="D150" s="27">
        <v>57.66</v>
      </c>
      <c r="E150" s="27">
        <v>64.11</v>
      </c>
    </row>
    <row r="151" spans="3:5" x14ac:dyDescent="0.25">
      <c r="C151" s="28">
        <f>DATE(2019,7,5)</f>
        <v>43651</v>
      </c>
      <c r="D151" s="27">
        <v>57.51</v>
      </c>
      <c r="E151" s="27">
        <v>64.23</v>
      </c>
    </row>
    <row r="152" spans="3:5" x14ac:dyDescent="0.25">
      <c r="C152" s="28">
        <f>DATE(2019,7,4)</f>
        <v>43650</v>
      </c>
      <c r="D152" s="27">
        <v>56.8</v>
      </c>
      <c r="E152" s="27">
        <v>63.3</v>
      </c>
    </row>
    <row r="153" spans="3:5" x14ac:dyDescent="0.25">
      <c r="C153" s="28">
        <f>DATE(2019,7,3)</f>
        <v>43649</v>
      </c>
      <c r="D153" s="27">
        <v>57.34</v>
      </c>
      <c r="E153" s="27">
        <v>63.82</v>
      </c>
    </row>
    <row r="154" spans="3:5" x14ac:dyDescent="0.25">
      <c r="C154" s="28">
        <f>DATE(2019,7,2)</f>
        <v>43648</v>
      </c>
      <c r="D154" s="27">
        <v>56.25</v>
      </c>
      <c r="E154" s="27">
        <v>62.4</v>
      </c>
    </row>
    <row r="155" spans="3:5" x14ac:dyDescent="0.25">
      <c r="C155" s="28">
        <f>DATE(2019,7,1)</f>
        <v>43647</v>
      </c>
      <c r="D155" s="27">
        <v>59.09</v>
      </c>
      <c r="E155" s="27">
        <v>65.06</v>
      </c>
    </row>
    <row r="156" spans="3:5" x14ac:dyDescent="0.25">
      <c r="C156" s="28">
        <f>DATE(2019,6,28)</f>
        <v>43644</v>
      </c>
      <c r="D156" s="27">
        <v>58.47</v>
      </c>
      <c r="E156" s="27">
        <v>66.55</v>
      </c>
    </row>
    <row r="157" spans="3:5" x14ac:dyDescent="0.25">
      <c r="C157" s="28">
        <f>DATE(2019,6,27)</f>
        <v>43643</v>
      </c>
      <c r="D157" s="27">
        <v>59.43</v>
      </c>
      <c r="E157" s="27">
        <v>66.55</v>
      </c>
    </row>
    <row r="158" spans="3:5" x14ac:dyDescent="0.25">
      <c r="C158" s="28">
        <f>DATE(2019,6,26)</f>
        <v>43642</v>
      </c>
      <c r="D158" s="27">
        <v>59.38</v>
      </c>
      <c r="E158" s="27">
        <v>66.489999999999995</v>
      </c>
    </row>
    <row r="159" spans="3:5" x14ac:dyDescent="0.25">
      <c r="C159" s="28">
        <f>DATE(2019,6,25)</f>
        <v>43641</v>
      </c>
      <c r="D159" s="27">
        <v>57.83</v>
      </c>
      <c r="E159" s="27">
        <v>65.05</v>
      </c>
    </row>
    <row r="160" spans="3:5" x14ac:dyDescent="0.25">
      <c r="C160" s="28">
        <f>DATE(2019,6,24)</f>
        <v>43640</v>
      </c>
      <c r="D160" s="27">
        <v>57.9</v>
      </c>
      <c r="E160" s="27">
        <v>64.86</v>
      </c>
    </row>
    <row r="161" spans="3:5" x14ac:dyDescent="0.25">
      <c r="C161" s="28">
        <f>DATE(2019,6,21)</f>
        <v>43637</v>
      </c>
      <c r="D161" s="27">
        <v>57.43</v>
      </c>
      <c r="E161" s="27">
        <v>65.2</v>
      </c>
    </row>
    <row r="162" spans="3:5" x14ac:dyDescent="0.25">
      <c r="C162" s="28">
        <f>DATE(2019,6,20)</f>
        <v>43636</v>
      </c>
      <c r="D162" s="27">
        <v>57.07</v>
      </c>
      <c r="E162" s="27">
        <v>64.45</v>
      </c>
    </row>
    <row r="163" spans="3:5" x14ac:dyDescent="0.25">
      <c r="C163" s="28">
        <f>DATE(2019,6,19)</f>
        <v>43635</v>
      </c>
      <c r="D163" s="27">
        <v>53.76</v>
      </c>
      <c r="E163" s="27">
        <v>61.82</v>
      </c>
    </row>
    <row r="164" spans="3:5" x14ac:dyDescent="0.25">
      <c r="C164" s="28">
        <f>DATE(2019,6,18)</f>
        <v>43634</v>
      </c>
      <c r="D164" s="27">
        <v>53.9</v>
      </c>
      <c r="E164" s="27">
        <v>62.14</v>
      </c>
    </row>
    <row r="165" spans="3:5" x14ac:dyDescent="0.25">
      <c r="C165" s="28">
        <f>DATE(2019,6,17)</f>
        <v>43633</v>
      </c>
      <c r="D165" s="27">
        <v>51.93</v>
      </c>
      <c r="E165" s="27">
        <v>60.94</v>
      </c>
    </row>
    <row r="166" spans="3:5" x14ac:dyDescent="0.25">
      <c r="C166" s="28">
        <f>DATE(2019,6,14)</f>
        <v>43630</v>
      </c>
      <c r="D166" s="27">
        <v>52.51</v>
      </c>
      <c r="E166" s="27">
        <v>62.01</v>
      </c>
    </row>
    <row r="167" spans="3:5" x14ac:dyDescent="0.25">
      <c r="C167" s="28">
        <f>DATE(2019,6,13)</f>
        <v>43629</v>
      </c>
      <c r="D167" s="27">
        <v>52.28</v>
      </c>
      <c r="E167" s="27">
        <v>61.31</v>
      </c>
    </row>
    <row r="168" spans="3:5" x14ac:dyDescent="0.25">
      <c r="C168" s="28">
        <f>DATE(2019,6,12)</f>
        <v>43628</v>
      </c>
      <c r="D168" s="27">
        <v>51.14</v>
      </c>
      <c r="E168" s="27">
        <v>59.97</v>
      </c>
    </row>
    <row r="169" spans="3:5" x14ac:dyDescent="0.25">
      <c r="C169" s="28">
        <f>DATE(2019,6,11)</f>
        <v>43627</v>
      </c>
      <c r="D169" s="27">
        <v>53.27</v>
      </c>
      <c r="E169" s="27">
        <v>62.29</v>
      </c>
    </row>
    <row r="170" spans="3:5" x14ac:dyDescent="0.25">
      <c r="C170" s="28">
        <f>DATE(2019,6,10)</f>
        <v>43626</v>
      </c>
      <c r="D170" s="27">
        <v>53.26</v>
      </c>
      <c r="E170" s="27">
        <v>62.29</v>
      </c>
    </row>
    <row r="171" spans="3:5" x14ac:dyDescent="0.25">
      <c r="C171" s="28">
        <f>DATE(2019,6,7)</f>
        <v>43623</v>
      </c>
      <c r="D171" s="27">
        <v>53.99</v>
      </c>
      <c r="E171" s="27">
        <v>63.29</v>
      </c>
    </row>
    <row r="172" spans="3:5" x14ac:dyDescent="0.25">
      <c r="C172" s="28">
        <f>DATE(2019,6,6)</f>
        <v>43622</v>
      </c>
      <c r="D172" s="27">
        <v>52.59</v>
      </c>
      <c r="E172" s="27">
        <v>61.67</v>
      </c>
    </row>
    <row r="173" spans="3:5" x14ac:dyDescent="0.25">
      <c r="C173" s="28">
        <f>DATE(2019,6,5)</f>
        <v>43621</v>
      </c>
      <c r="D173" s="27">
        <v>51.68</v>
      </c>
      <c r="E173" s="27">
        <v>60.63</v>
      </c>
    </row>
    <row r="174" spans="3:5" x14ac:dyDescent="0.25">
      <c r="C174" s="28">
        <f>DATE(2019,6,4)</f>
        <v>43620</v>
      </c>
      <c r="D174" s="27">
        <v>53.48</v>
      </c>
      <c r="E174" s="27">
        <v>61.97</v>
      </c>
    </row>
    <row r="175" spans="3:5" x14ac:dyDescent="0.25">
      <c r="C175" s="28">
        <f>DATE(2019,6,3)</f>
        <v>43619</v>
      </c>
      <c r="D175" s="27">
        <v>53.25</v>
      </c>
      <c r="E175" s="27">
        <v>61.28</v>
      </c>
    </row>
    <row r="176" spans="3:5" x14ac:dyDescent="0.25">
      <c r="C176" s="28">
        <f>DATE(2019,5,31)</f>
        <v>43616</v>
      </c>
      <c r="D176" s="27">
        <v>53.5</v>
      </c>
      <c r="E176" s="27">
        <v>64.489999999999995</v>
      </c>
    </row>
    <row r="177" spans="3:5" x14ac:dyDescent="0.25">
      <c r="C177" s="28">
        <f>DATE(2019,5,30)</f>
        <v>43615</v>
      </c>
      <c r="D177" s="27">
        <v>56.59</v>
      </c>
      <c r="E177" s="27">
        <v>66.87</v>
      </c>
    </row>
    <row r="178" spans="3:5" x14ac:dyDescent="0.25">
      <c r="C178" s="28">
        <f>DATE(2019,5,29)</f>
        <v>43614</v>
      </c>
      <c r="D178" s="27">
        <v>58.81</v>
      </c>
      <c r="E178" s="27">
        <v>69.45</v>
      </c>
    </row>
    <row r="179" spans="3:5" x14ac:dyDescent="0.25">
      <c r="C179" s="28">
        <f>DATE(2019,5,28)</f>
        <v>43613</v>
      </c>
      <c r="D179" s="27">
        <v>59.14</v>
      </c>
      <c r="E179" s="27">
        <v>70.11</v>
      </c>
    </row>
    <row r="180" spans="3:5" x14ac:dyDescent="0.25">
      <c r="C180" s="28">
        <f>DATE(2019,5,27)</f>
        <v>43612</v>
      </c>
      <c r="D180" s="27">
        <v>59.13</v>
      </c>
      <c r="E180" s="27">
        <v>70.11</v>
      </c>
    </row>
    <row r="181" spans="3:5" x14ac:dyDescent="0.25">
      <c r="C181" s="28">
        <f>DATE(2019,5,24)</f>
        <v>43609</v>
      </c>
      <c r="D181" s="27">
        <v>58.63</v>
      </c>
      <c r="E181" s="27">
        <v>68.69</v>
      </c>
    </row>
    <row r="182" spans="3:5" x14ac:dyDescent="0.25">
      <c r="C182" s="28">
        <f>DATE(2019,5,23)</f>
        <v>43608</v>
      </c>
      <c r="D182" s="27">
        <v>57.91</v>
      </c>
      <c r="E182" s="27">
        <v>67.760000000000005</v>
      </c>
    </row>
    <row r="183" spans="3:5" x14ac:dyDescent="0.25">
      <c r="C183" s="28">
        <f>DATE(2019,5,22)</f>
        <v>43607</v>
      </c>
      <c r="D183" s="27">
        <v>61.42</v>
      </c>
      <c r="E183" s="27">
        <v>70.989999999999995</v>
      </c>
    </row>
    <row r="184" spans="3:5" x14ac:dyDescent="0.25">
      <c r="C184" s="28">
        <f>DATE(2019,5,21)</f>
        <v>43606</v>
      </c>
      <c r="D184" s="27">
        <v>63.13</v>
      </c>
      <c r="E184" s="27">
        <v>72.180000000000007</v>
      </c>
    </row>
    <row r="185" spans="3:5" x14ac:dyDescent="0.25">
      <c r="C185" s="28">
        <f>DATE(2019,5,20)</f>
        <v>43605</v>
      </c>
      <c r="D185" s="27">
        <v>63.1</v>
      </c>
      <c r="E185" s="27">
        <v>71.97</v>
      </c>
    </row>
    <row r="186" spans="3:5" x14ac:dyDescent="0.25">
      <c r="C186" s="28">
        <f>DATE(2019,5,17)</f>
        <v>43602</v>
      </c>
      <c r="D186" s="27">
        <v>62.76</v>
      </c>
      <c r="E186" s="27">
        <v>72.209999999999994</v>
      </c>
    </row>
    <row r="187" spans="3:5" x14ac:dyDescent="0.25">
      <c r="C187" s="28">
        <f>DATE(2019,5,16)</f>
        <v>43601</v>
      </c>
      <c r="D187" s="27">
        <v>62.87</v>
      </c>
      <c r="E187" s="27">
        <v>72.62</v>
      </c>
    </row>
    <row r="188" spans="3:5" x14ac:dyDescent="0.25">
      <c r="C188" s="28">
        <f>DATE(2019,5,15)</f>
        <v>43600</v>
      </c>
      <c r="D188" s="27">
        <v>62.02</v>
      </c>
      <c r="E188" s="27">
        <v>71.77</v>
      </c>
    </row>
    <row r="189" spans="3:5" x14ac:dyDescent="0.25">
      <c r="C189" s="28">
        <f>DATE(2019,5,14)</f>
        <v>43599</v>
      </c>
      <c r="D189" s="27">
        <v>61.78</v>
      </c>
      <c r="E189" s="27">
        <v>71.239999999999995</v>
      </c>
    </row>
    <row r="190" spans="3:5" x14ac:dyDescent="0.25">
      <c r="C190" s="28">
        <f>DATE(2019,5,13)</f>
        <v>43598</v>
      </c>
      <c r="D190" s="27">
        <v>61.04</v>
      </c>
      <c r="E190" s="27">
        <v>70.23</v>
      </c>
    </row>
    <row r="191" spans="3:5" x14ac:dyDescent="0.25">
      <c r="C191" s="28">
        <f>DATE(2019,5,10)</f>
        <v>43595</v>
      </c>
      <c r="D191" s="27">
        <v>61.66</v>
      </c>
      <c r="E191" s="27">
        <v>70.62</v>
      </c>
    </row>
    <row r="192" spans="3:5" x14ac:dyDescent="0.25">
      <c r="C192" s="28">
        <f>DATE(2019,5,9)</f>
        <v>43594</v>
      </c>
      <c r="D192" s="27">
        <v>61.7</v>
      </c>
      <c r="E192" s="27">
        <v>70.39</v>
      </c>
    </row>
    <row r="193" spans="3:5" x14ac:dyDescent="0.25">
      <c r="C193" s="28">
        <f>DATE(2019,5,8)</f>
        <v>43593</v>
      </c>
      <c r="D193" s="27">
        <v>62.12</v>
      </c>
      <c r="E193" s="27">
        <v>70.37</v>
      </c>
    </row>
    <row r="194" spans="3:5" x14ac:dyDescent="0.25">
      <c r="C194" s="28">
        <f>DATE(2019,5,7)</f>
        <v>43592</v>
      </c>
      <c r="D194" s="27">
        <v>61.4</v>
      </c>
      <c r="E194" s="27">
        <v>69.88</v>
      </c>
    </row>
    <row r="195" spans="3:5" x14ac:dyDescent="0.25">
      <c r="C195" s="28">
        <f>DATE(2019,5,6)</f>
        <v>43591</v>
      </c>
      <c r="D195" s="27">
        <v>62.25</v>
      </c>
      <c r="E195" s="27">
        <v>71.239999999999995</v>
      </c>
    </row>
    <row r="196" spans="3:5" x14ac:dyDescent="0.25">
      <c r="C196" s="28">
        <f>DATE(2019,5,3)</f>
        <v>43588</v>
      </c>
      <c r="D196" s="27">
        <v>61.94</v>
      </c>
      <c r="E196" s="27">
        <v>70.849999999999994</v>
      </c>
    </row>
    <row r="197" spans="3:5" x14ac:dyDescent="0.25">
      <c r="C197" s="28">
        <f>DATE(2019,5,2)</f>
        <v>43587</v>
      </c>
      <c r="D197" s="27">
        <v>61.81</v>
      </c>
      <c r="E197" s="27">
        <v>70.75</v>
      </c>
    </row>
    <row r="198" spans="3:5" x14ac:dyDescent="0.25">
      <c r="C198" s="28">
        <f>DATE(2019,5,1)</f>
        <v>43586</v>
      </c>
      <c r="D198" s="27">
        <v>63.6</v>
      </c>
      <c r="E198" s="27">
        <v>72.180000000000007</v>
      </c>
    </row>
    <row r="199" spans="3:5" x14ac:dyDescent="0.25">
      <c r="C199" s="28">
        <f>DATE(2019,4,30)</f>
        <v>43585</v>
      </c>
      <c r="D199" s="27">
        <v>63.91</v>
      </c>
      <c r="E199" s="27">
        <v>72.8</v>
      </c>
    </row>
    <row r="200" spans="3:5" x14ac:dyDescent="0.25">
      <c r="C200" s="28">
        <f>DATE(2019,4,29)</f>
        <v>43584</v>
      </c>
      <c r="D200" s="27">
        <v>63.5</v>
      </c>
      <c r="E200" s="27">
        <v>72.040000000000006</v>
      </c>
    </row>
    <row r="201" spans="3:5" x14ac:dyDescent="0.25">
      <c r="C201" s="28">
        <f>DATE(2019,4,26)</f>
        <v>43581</v>
      </c>
      <c r="D201" s="27">
        <v>63.3</v>
      </c>
      <c r="E201" s="27">
        <v>72.150000000000006</v>
      </c>
    </row>
    <row r="202" spans="3:5" x14ac:dyDescent="0.25">
      <c r="C202" s="28">
        <f>DATE(2019,4,25)</f>
        <v>43580</v>
      </c>
      <c r="D202" s="27">
        <v>65.209999999999994</v>
      </c>
      <c r="E202" s="27">
        <v>74.349999999999994</v>
      </c>
    </row>
    <row r="203" spans="3:5" x14ac:dyDescent="0.25">
      <c r="C203" s="28">
        <f>DATE(2019,4,24)</f>
        <v>43579</v>
      </c>
      <c r="D203" s="27">
        <v>65.89</v>
      </c>
      <c r="E203" s="27">
        <v>74.569999999999993</v>
      </c>
    </row>
    <row r="204" spans="3:5" x14ac:dyDescent="0.25">
      <c r="C204" s="28">
        <f>DATE(2019,4,23)</f>
        <v>43578</v>
      </c>
      <c r="D204" s="27">
        <v>66.3</v>
      </c>
      <c r="E204" s="27">
        <v>74.510000000000005</v>
      </c>
    </row>
    <row r="205" spans="3:5" x14ac:dyDescent="0.25">
      <c r="C205" s="28">
        <f>DATE(2019,4,22)</f>
        <v>43577</v>
      </c>
      <c r="D205" s="27">
        <v>65.55</v>
      </c>
      <c r="E205" s="27">
        <v>74.040000000000006</v>
      </c>
    </row>
    <row r="206" spans="3:5" x14ac:dyDescent="0.25">
      <c r="C206" s="28">
        <f>DATE(2019,4,18)</f>
        <v>43573</v>
      </c>
      <c r="D206" s="27">
        <v>64</v>
      </c>
      <c r="E206" s="27">
        <v>71.97</v>
      </c>
    </row>
    <row r="207" spans="3:5" x14ac:dyDescent="0.25">
      <c r="C207" s="28">
        <f>DATE(2019,4,17)</f>
        <v>43572</v>
      </c>
      <c r="D207" s="27">
        <v>63.76</v>
      </c>
      <c r="E207" s="27">
        <v>71.62</v>
      </c>
    </row>
    <row r="208" spans="3:5" x14ac:dyDescent="0.25">
      <c r="C208" s="28">
        <f>DATE(2019,4,16)</f>
        <v>43571</v>
      </c>
      <c r="D208" s="27">
        <v>64.05</v>
      </c>
      <c r="E208" s="27">
        <v>71.72</v>
      </c>
    </row>
    <row r="209" spans="3:5" x14ac:dyDescent="0.25">
      <c r="C209" s="28">
        <f>DATE(2019,4,15)</f>
        <v>43570</v>
      </c>
      <c r="D209" s="27">
        <v>63.4</v>
      </c>
      <c r="E209" s="27">
        <v>71.180000000000007</v>
      </c>
    </row>
    <row r="210" spans="3:5" x14ac:dyDescent="0.25">
      <c r="C210" s="28">
        <f>DATE(2019,4,12)</f>
        <v>43567</v>
      </c>
      <c r="D210" s="27">
        <v>63.89</v>
      </c>
      <c r="E210" s="27">
        <v>71.55</v>
      </c>
    </row>
    <row r="211" spans="3:5" x14ac:dyDescent="0.25">
      <c r="C211" s="28">
        <f>DATE(2019,4,11)</f>
        <v>43566</v>
      </c>
      <c r="D211" s="27">
        <v>63.58</v>
      </c>
      <c r="E211" s="27">
        <v>70.83</v>
      </c>
    </row>
    <row r="212" spans="3:5" x14ac:dyDescent="0.25">
      <c r="C212" s="28">
        <f>DATE(2019,4,10)</f>
        <v>43565</v>
      </c>
      <c r="D212" s="27">
        <v>64.61</v>
      </c>
      <c r="E212" s="27">
        <v>71.73</v>
      </c>
    </row>
    <row r="213" spans="3:5" x14ac:dyDescent="0.25">
      <c r="C213" s="28">
        <f>DATE(2019,4,9)</f>
        <v>43564</v>
      </c>
      <c r="D213" s="27">
        <v>63.98</v>
      </c>
      <c r="E213" s="27">
        <v>70.61</v>
      </c>
    </row>
    <row r="214" spans="3:5" x14ac:dyDescent="0.25">
      <c r="C214" s="28">
        <f>DATE(2019,4,8)</f>
        <v>43563</v>
      </c>
      <c r="D214" s="27">
        <v>64.400000000000006</v>
      </c>
      <c r="E214" s="27">
        <v>71.099999999999994</v>
      </c>
    </row>
    <row r="215" spans="3:5" x14ac:dyDescent="0.25">
      <c r="C215" s="28">
        <f>DATE(2019,4,5)</f>
        <v>43560</v>
      </c>
      <c r="D215" s="27">
        <v>63.08</v>
      </c>
      <c r="E215" s="27">
        <v>70.34</v>
      </c>
    </row>
    <row r="216" spans="3:5" x14ac:dyDescent="0.25">
      <c r="C216" s="28">
        <f>DATE(2019,4,4)</f>
        <v>43559</v>
      </c>
      <c r="D216" s="27">
        <v>62.1</v>
      </c>
      <c r="E216" s="27">
        <v>69.400000000000006</v>
      </c>
    </row>
    <row r="217" spans="3:5" x14ac:dyDescent="0.25">
      <c r="C217" s="28">
        <f>DATE(2019,4,3)</f>
        <v>43558</v>
      </c>
      <c r="D217" s="27">
        <v>62.46</v>
      </c>
      <c r="E217" s="27">
        <v>69.31</v>
      </c>
    </row>
    <row r="218" spans="3:5" x14ac:dyDescent="0.25">
      <c r="C218" s="28">
        <f>DATE(2019,4,2)</f>
        <v>43557</v>
      </c>
      <c r="D218" s="27">
        <v>62.58</v>
      </c>
      <c r="E218" s="27">
        <v>69.37</v>
      </c>
    </row>
    <row r="219" spans="3:5" x14ac:dyDescent="0.25">
      <c r="C219" s="28">
        <f>DATE(2019,4,1)</f>
        <v>43556</v>
      </c>
      <c r="D219" s="27">
        <v>61.59</v>
      </c>
      <c r="E219" s="27">
        <v>69.010000000000005</v>
      </c>
    </row>
    <row r="220" spans="3:5" x14ac:dyDescent="0.25">
      <c r="C220" s="28">
        <f>DATE(2019,3,29)</f>
        <v>43553</v>
      </c>
      <c r="D220" s="27">
        <v>60.14</v>
      </c>
      <c r="E220" s="27">
        <v>68.39</v>
      </c>
    </row>
    <row r="221" spans="3:5" x14ac:dyDescent="0.25">
      <c r="C221" s="28">
        <f>DATE(2019,3,28)</f>
        <v>43552</v>
      </c>
      <c r="D221" s="27">
        <v>59.3</v>
      </c>
      <c r="E221" s="27">
        <v>67.819999999999993</v>
      </c>
    </row>
    <row r="222" spans="3:5" x14ac:dyDescent="0.25">
      <c r="C222" s="28">
        <f>DATE(2019,3,27)</f>
        <v>43551</v>
      </c>
      <c r="D222" s="27">
        <v>59.41</v>
      </c>
      <c r="E222" s="27">
        <v>67.83</v>
      </c>
    </row>
    <row r="223" spans="3:5" x14ac:dyDescent="0.25">
      <c r="C223" s="28">
        <f>DATE(2019,3,26)</f>
        <v>43550</v>
      </c>
      <c r="D223" s="27">
        <v>59.94</v>
      </c>
      <c r="E223" s="27">
        <v>67.97</v>
      </c>
    </row>
    <row r="224" spans="3:5" x14ac:dyDescent="0.25">
      <c r="C224" s="28">
        <f>DATE(2019,3,25)</f>
        <v>43549</v>
      </c>
      <c r="D224" s="27">
        <v>58.82</v>
      </c>
      <c r="E224" s="27">
        <v>67.209999999999994</v>
      </c>
    </row>
    <row r="225" spans="3:5" x14ac:dyDescent="0.25">
      <c r="C225" s="28">
        <f>DATE(2019,3,22)</f>
        <v>43546</v>
      </c>
      <c r="D225" s="27">
        <v>59.04</v>
      </c>
      <c r="E225" s="27">
        <v>67.03</v>
      </c>
    </row>
    <row r="226" spans="3:5" x14ac:dyDescent="0.25">
      <c r="C226" s="28">
        <f>DATE(2019,3,21)</f>
        <v>43545</v>
      </c>
      <c r="D226" s="27">
        <v>59.98</v>
      </c>
      <c r="E226" s="27">
        <v>67.86</v>
      </c>
    </row>
    <row r="227" spans="3:5" x14ac:dyDescent="0.25">
      <c r="C227" s="28">
        <f>DATE(2019,3,20)</f>
        <v>43544</v>
      </c>
      <c r="D227" s="27">
        <v>60.23</v>
      </c>
      <c r="E227" s="27">
        <v>68.5</v>
      </c>
    </row>
    <row r="228" spans="3:5" x14ac:dyDescent="0.25">
      <c r="C228" s="28">
        <f>DATE(2019,3,19)</f>
        <v>43543</v>
      </c>
      <c r="D228" s="27">
        <v>59.03</v>
      </c>
      <c r="E228" s="27">
        <v>67.61</v>
      </c>
    </row>
    <row r="229" spans="3:5" x14ac:dyDescent="0.25">
      <c r="C229" s="28">
        <f>DATE(2019,3,18)</f>
        <v>43542</v>
      </c>
      <c r="D229" s="27">
        <v>59.09</v>
      </c>
      <c r="E229" s="27">
        <v>67.540000000000006</v>
      </c>
    </row>
    <row r="230" spans="3:5" x14ac:dyDescent="0.25">
      <c r="C230" s="28">
        <f>DATE(2019,3,15)</f>
        <v>43539</v>
      </c>
      <c r="D230" s="27">
        <v>58.52</v>
      </c>
      <c r="E230" s="27">
        <v>67.16</v>
      </c>
    </row>
    <row r="231" spans="3:5" x14ac:dyDescent="0.25">
      <c r="C231" s="28">
        <f>DATE(2019,3,14)</f>
        <v>43538</v>
      </c>
      <c r="D231" s="27">
        <v>58.61</v>
      </c>
      <c r="E231" s="27">
        <v>67.23</v>
      </c>
    </row>
    <row r="232" spans="3:5" x14ac:dyDescent="0.25">
      <c r="C232" s="28">
        <f>DATE(2019,3,13)</f>
        <v>43537</v>
      </c>
      <c r="D232" s="27">
        <v>58.26</v>
      </c>
      <c r="E232" s="27">
        <v>67.55</v>
      </c>
    </row>
    <row r="233" spans="3:5" x14ac:dyDescent="0.25">
      <c r="C233" s="28">
        <f>DATE(2019,3,12)</f>
        <v>43536</v>
      </c>
      <c r="D233" s="27">
        <v>56.87</v>
      </c>
      <c r="E233" s="27">
        <v>66.67</v>
      </c>
    </row>
    <row r="234" spans="3:5" x14ac:dyDescent="0.25">
      <c r="C234" s="28">
        <f>DATE(2019,3,11)</f>
        <v>43535</v>
      </c>
      <c r="D234" s="27">
        <v>56.79</v>
      </c>
      <c r="E234" s="27">
        <v>66.58</v>
      </c>
    </row>
    <row r="235" spans="3:5" x14ac:dyDescent="0.25">
      <c r="C235" s="28">
        <f>DATE(2019,3,8)</f>
        <v>43532</v>
      </c>
      <c r="D235" s="27">
        <v>56.07</v>
      </c>
      <c r="E235" s="27">
        <v>65.739999999999995</v>
      </c>
    </row>
    <row r="236" spans="3:5" x14ac:dyDescent="0.25">
      <c r="C236" s="28">
        <f>DATE(2019,3,7)</f>
        <v>43531</v>
      </c>
      <c r="D236" s="27">
        <v>56.66</v>
      </c>
      <c r="E236" s="27">
        <v>66.3</v>
      </c>
    </row>
    <row r="237" spans="3:5" x14ac:dyDescent="0.25">
      <c r="C237" s="28">
        <f>DATE(2019,3,6)</f>
        <v>43530</v>
      </c>
      <c r="D237" s="27">
        <v>56.22</v>
      </c>
      <c r="E237" s="27">
        <v>65.989999999999995</v>
      </c>
    </row>
    <row r="238" spans="3:5" x14ac:dyDescent="0.25">
      <c r="C238" s="28">
        <f>DATE(2019,3,5)</f>
        <v>43529</v>
      </c>
      <c r="D238" s="27">
        <v>56.56</v>
      </c>
      <c r="E238" s="27">
        <v>65.86</v>
      </c>
    </row>
    <row r="239" spans="3:5" x14ac:dyDescent="0.25">
      <c r="C239" s="28">
        <f>DATE(2019,3,4)</f>
        <v>43528</v>
      </c>
      <c r="D239" s="27">
        <v>56.59</v>
      </c>
      <c r="E239" s="27">
        <v>65.67</v>
      </c>
    </row>
    <row r="240" spans="3:5" x14ac:dyDescent="0.25">
      <c r="C240" s="28">
        <f>DATE(2019,3,1)</f>
        <v>43525</v>
      </c>
      <c r="D240" s="27">
        <v>55.8</v>
      </c>
      <c r="E240" s="27">
        <v>65.069999999999993</v>
      </c>
    </row>
    <row r="241" spans="3:5" x14ac:dyDescent="0.25">
      <c r="C241" s="28">
        <f>DATE(2019,2,28)</f>
        <v>43524</v>
      </c>
      <c r="D241" s="27">
        <v>57.22</v>
      </c>
      <c r="E241" s="27">
        <v>66.03</v>
      </c>
    </row>
    <row r="242" spans="3:5" x14ac:dyDescent="0.25">
      <c r="C242" s="28">
        <f>DATE(2019,2,27)</f>
        <v>43523</v>
      </c>
      <c r="D242" s="27">
        <v>56.94</v>
      </c>
      <c r="E242" s="27">
        <v>66.39</v>
      </c>
    </row>
    <row r="243" spans="3:5" x14ac:dyDescent="0.25">
      <c r="C243" s="28">
        <f>DATE(2019,2,26)</f>
        <v>43522</v>
      </c>
      <c r="D243" s="27">
        <v>55.5</v>
      </c>
      <c r="E243" s="27">
        <v>65.209999999999994</v>
      </c>
    </row>
    <row r="244" spans="3:5" x14ac:dyDescent="0.25">
      <c r="C244" s="28">
        <f>DATE(2019,2,25)</f>
        <v>43521</v>
      </c>
      <c r="D244" s="27">
        <v>55.48</v>
      </c>
      <c r="E244" s="27">
        <v>64.760000000000005</v>
      </c>
    </row>
    <row r="245" spans="3:5" x14ac:dyDescent="0.25">
      <c r="C245" s="28">
        <f>DATE(2019,2,22)</f>
        <v>43518</v>
      </c>
      <c r="D245" s="27">
        <v>57.26</v>
      </c>
      <c r="E245" s="27">
        <v>67.12</v>
      </c>
    </row>
    <row r="246" spans="3:5" x14ac:dyDescent="0.25">
      <c r="C246" s="28">
        <f>DATE(2019,2,21)</f>
        <v>43517</v>
      </c>
      <c r="D246" s="27">
        <v>56.96</v>
      </c>
      <c r="E246" s="27">
        <v>67.069999999999993</v>
      </c>
    </row>
    <row r="247" spans="3:5" x14ac:dyDescent="0.25">
      <c r="C247" s="28">
        <f>DATE(2019,2,20)</f>
        <v>43516</v>
      </c>
      <c r="D247" s="27">
        <v>57.16</v>
      </c>
      <c r="E247" s="27">
        <v>67.08</v>
      </c>
    </row>
    <row r="248" spans="3:5" x14ac:dyDescent="0.25">
      <c r="C248" s="28">
        <f>DATE(2019,2,19)</f>
        <v>43515</v>
      </c>
      <c r="D248" s="27">
        <v>56.09</v>
      </c>
      <c r="E248" s="27">
        <v>66.45</v>
      </c>
    </row>
    <row r="249" spans="3:5" x14ac:dyDescent="0.25">
      <c r="C249" s="28">
        <f>DATE(2019,2,18)</f>
        <v>43514</v>
      </c>
      <c r="D249" s="27">
        <v>56.06</v>
      </c>
      <c r="E249" s="27">
        <v>66.5</v>
      </c>
    </row>
    <row r="250" spans="3:5" x14ac:dyDescent="0.25">
      <c r="C250" s="28">
        <f>DATE(2019,2,15)</f>
        <v>43511</v>
      </c>
      <c r="D250" s="27">
        <v>55.59</v>
      </c>
      <c r="E250" s="27">
        <v>66.25</v>
      </c>
    </row>
    <row r="251" spans="3:5" x14ac:dyDescent="0.25">
      <c r="C251" s="28">
        <f>DATE(2019,2,14)</f>
        <v>43510</v>
      </c>
      <c r="D251" s="27">
        <v>54.41</v>
      </c>
      <c r="E251" s="27">
        <v>64.569999999999993</v>
      </c>
    </row>
    <row r="252" spans="3:5" x14ac:dyDescent="0.25">
      <c r="C252" s="28">
        <f>DATE(2019,2,13)</f>
        <v>43509</v>
      </c>
      <c r="D252" s="27">
        <v>53.9</v>
      </c>
      <c r="E252" s="27">
        <v>63.61</v>
      </c>
    </row>
    <row r="253" spans="3:5" x14ac:dyDescent="0.25">
      <c r="C253" s="28">
        <f>DATE(2019,2,12)</f>
        <v>43508</v>
      </c>
      <c r="D253" s="27">
        <v>53.1</v>
      </c>
      <c r="E253" s="27">
        <v>62.42</v>
      </c>
    </row>
    <row r="254" spans="3:5" x14ac:dyDescent="0.25">
      <c r="C254" s="28">
        <f>DATE(2019,2,11)</f>
        <v>43507</v>
      </c>
      <c r="D254" s="27">
        <v>52.41</v>
      </c>
      <c r="E254" s="27">
        <v>61.51</v>
      </c>
    </row>
    <row r="255" spans="3:5" x14ac:dyDescent="0.25">
      <c r="C255" s="28">
        <f>DATE(2019,2,8)</f>
        <v>43504</v>
      </c>
      <c r="D255" s="27">
        <v>52.72</v>
      </c>
      <c r="E255" s="27">
        <v>62.1</v>
      </c>
    </row>
    <row r="256" spans="3:5" x14ac:dyDescent="0.25">
      <c r="C256" s="28">
        <f>DATE(2019,2,7)</f>
        <v>43503</v>
      </c>
      <c r="D256" s="27">
        <v>52.64</v>
      </c>
      <c r="E256" s="27">
        <v>61.63</v>
      </c>
    </row>
    <row r="257" spans="3:5" x14ac:dyDescent="0.25">
      <c r="C257" s="28">
        <f>DATE(2019,2,6)</f>
        <v>43502</v>
      </c>
      <c r="D257" s="27">
        <v>54.01</v>
      </c>
      <c r="E257" s="27">
        <v>62.69</v>
      </c>
    </row>
    <row r="258" spans="3:5" x14ac:dyDescent="0.25">
      <c r="C258" s="28">
        <f>DATE(2019,2,5)</f>
        <v>43501</v>
      </c>
      <c r="D258" s="27">
        <v>53.66</v>
      </c>
      <c r="E258" s="27">
        <v>61.98</v>
      </c>
    </row>
    <row r="259" spans="3:5" x14ac:dyDescent="0.25">
      <c r="C259" s="28">
        <f>DATE(2019,2,4)</f>
        <v>43500</v>
      </c>
      <c r="D259" s="27">
        <v>54.56</v>
      </c>
      <c r="E259" s="27">
        <v>62.51</v>
      </c>
    </row>
    <row r="260" spans="3:5" x14ac:dyDescent="0.25">
      <c r="C260" s="28">
        <f>DATE(2019,2,1)</f>
        <v>43497</v>
      </c>
      <c r="D260" s="27">
        <v>55.26</v>
      </c>
      <c r="E260" s="27">
        <v>62.75</v>
      </c>
    </row>
    <row r="261" spans="3:5" x14ac:dyDescent="0.25">
      <c r="C261" s="28">
        <f>DATE(2019,1,31)</f>
        <v>43496</v>
      </c>
      <c r="D261" s="27">
        <v>53.79</v>
      </c>
      <c r="E261" s="27">
        <v>61.89</v>
      </c>
    </row>
    <row r="262" spans="3:5" x14ac:dyDescent="0.25">
      <c r="C262" s="28">
        <f>DATE(2019,1,30)</f>
        <v>43495</v>
      </c>
      <c r="D262" s="27">
        <v>54.23</v>
      </c>
      <c r="E262" s="27">
        <v>61.65</v>
      </c>
    </row>
    <row r="263" spans="3:5" x14ac:dyDescent="0.25">
      <c r="C263" s="28">
        <f>DATE(2019,1,29)</f>
        <v>43494</v>
      </c>
      <c r="D263" s="27">
        <v>53.31</v>
      </c>
      <c r="E263" s="27">
        <v>61.32</v>
      </c>
    </row>
    <row r="264" spans="3:5" x14ac:dyDescent="0.25">
      <c r="C264" s="28">
        <f>DATE(2019,1,28)</f>
        <v>43493</v>
      </c>
      <c r="D264" s="27">
        <v>51.99</v>
      </c>
      <c r="E264" s="27">
        <v>59.93</v>
      </c>
    </row>
    <row r="265" spans="3:5" x14ac:dyDescent="0.25">
      <c r="C265" s="28">
        <f>DATE(2019,1,25)</f>
        <v>43490</v>
      </c>
      <c r="D265" s="27">
        <v>53.69</v>
      </c>
      <c r="E265" s="27">
        <v>61.64</v>
      </c>
    </row>
    <row r="266" spans="3:5" x14ac:dyDescent="0.25">
      <c r="C266" s="28">
        <f>DATE(2019,1,24)</f>
        <v>43489</v>
      </c>
      <c r="D266" s="27">
        <v>53.13</v>
      </c>
      <c r="E266" s="27">
        <v>61.09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C3:E266"/>
  <sheetViews>
    <sheetView zoomScale="85" zoomScaleNormal="85" workbookViewId="0"/>
  </sheetViews>
  <sheetFormatPr defaultRowHeight="15" x14ac:dyDescent="0.25"/>
  <cols>
    <col min="3" max="3" width="9.6328125" bestFit="1" customWidth="1"/>
  </cols>
  <sheetData>
    <row r="3" spans="3:5" x14ac:dyDescent="0.25">
      <c r="D3" s="4" t="str">
        <f>'Main 2'!$C$11</f>
        <v>%WBS 1!-ICE</v>
      </c>
      <c r="E3" s="4" t="str">
        <f>'Main 2'!$C$12</f>
        <v>EUR A0-FX</v>
      </c>
    </row>
    <row r="5" spans="3:5" x14ac:dyDescent="0.25">
      <c r="C5" s="27" t="e">
        <f ca="1">_xll.ICESeries(D3:E3,D6:E6,,EDATE(TODAY(),-12),TODAY(),,"TimelineMerge=Intersection")</f>
        <v>#NAME?</v>
      </c>
      <c r="D5" s="25" t="s">
        <v>10</v>
      </c>
      <c r="E5" s="25" t="s">
        <v>12</v>
      </c>
    </row>
    <row r="6" spans="3:5" x14ac:dyDescent="0.25">
      <c r="C6" s="27"/>
      <c r="D6" s="8" t="s">
        <v>6</v>
      </c>
      <c r="E6" s="8" t="s">
        <v>6</v>
      </c>
    </row>
    <row r="7" spans="3:5" x14ac:dyDescent="0.25">
      <c r="C7" s="27"/>
      <c r="D7" s="8" t="s">
        <v>11</v>
      </c>
      <c r="E7" s="8" t="s">
        <v>13</v>
      </c>
    </row>
    <row r="8" spans="3:5" x14ac:dyDescent="0.25">
      <c r="C8" s="28">
        <f>DATE(2020,1,24)</f>
        <v>43854</v>
      </c>
      <c r="D8" s="27">
        <v>54.23</v>
      </c>
      <c r="E8" s="27">
        <v>1.103</v>
      </c>
    </row>
    <row r="9" spans="3:5" x14ac:dyDescent="0.25">
      <c r="C9" s="28">
        <f>DATE(2020,1,23)</f>
        <v>43853</v>
      </c>
      <c r="D9" s="27">
        <v>55.59</v>
      </c>
      <c r="E9" s="27">
        <v>1.1054999999999999</v>
      </c>
    </row>
    <row r="10" spans="3:5" x14ac:dyDescent="0.25">
      <c r="C10" s="28">
        <f>DATE(2020,1,22)</f>
        <v>43852</v>
      </c>
      <c r="D10" s="27">
        <v>56.74</v>
      </c>
      <c r="E10" s="27">
        <v>1.1092</v>
      </c>
    </row>
    <row r="11" spans="3:5" x14ac:dyDescent="0.25">
      <c r="C11" s="28">
        <f>DATE(2020,1,21)</f>
        <v>43851</v>
      </c>
      <c r="D11" s="27">
        <v>58.38</v>
      </c>
      <c r="E11" s="27">
        <v>1.10819</v>
      </c>
    </row>
    <row r="12" spans="3:5" x14ac:dyDescent="0.25">
      <c r="C12" s="28">
        <f>DATE(2020,1,20)</f>
        <v>43850</v>
      </c>
      <c r="D12" s="27">
        <v>58.76</v>
      </c>
      <c r="E12" s="27">
        <v>1.1093</v>
      </c>
    </row>
    <row r="13" spans="3:5" x14ac:dyDescent="0.25">
      <c r="C13" s="28">
        <f>DATE(2020,1,17)</f>
        <v>43847</v>
      </c>
      <c r="D13" s="27">
        <v>58.54</v>
      </c>
      <c r="E13" s="27">
        <v>1.10876</v>
      </c>
    </row>
    <row r="14" spans="3:5" x14ac:dyDescent="0.25">
      <c r="C14" s="28">
        <f>DATE(2020,1,16)</f>
        <v>43846</v>
      </c>
      <c r="D14" s="27">
        <v>58.52</v>
      </c>
      <c r="E14" s="27">
        <v>1.11338</v>
      </c>
    </row>
    <row r="15" spans="3:5" x14ac:dyDescent="0.25">
      <c r="C15" s="28">
        <f>DATE(2020,1,15)</f>
        <v>43845</v>
      </c>
      <c r="D15" s="27">
        <v>57.81</v>
      </c>
      <c r="E15" s="27">
        <v>1.1149100000000001</v>
      </c>
    </row>
    <row r="16" spans="3:5" x14ac:dyDescent="0.25">
      <c r="C16" s="28">
        <f>DATE(2020,1,14)</f>
        <v>43844</v>
      </c>
      <c r="D16" s="27">
        <v>58.23</v>
      </c>
      <c r="E16" s="27">
        <v>1.1128499999999999</v>
      </c>
    </row>
    <row r="17" spans="3:5" x14ac:dyDescent="0.25">
      <c r="C17" s="28">
        <f>DATE(2020,1,13)</f>
        <v>43843</v>
      </c>
      <c r="D17" s="27">
        <v>58.08</v>
      </c>
      <c r="E17" s="27">
        <v>1.1133200000000001</v>
      </c>
    </row>
    <row r="18" spans="3:5" x14ac:dyDescent="0.25">
      <c r="C18" s="28">
        <f>DATE(2020,1,10)</f>
        <v>43840</v>
      </c>
      <c r="D18" s="27">
        <v>59.04</v>
      </c>
      <c r="E18" s="27">
        <v>1.1121000000000001</v>
      </c>
    </row>
    <row r="19" spans="3:5" x14ac:dyDescent="0.25">
      <c r="C19" s="28">
        <f>DATE(2020,1,9)</f>
        <v>43839</v>
      </c>
      <c r="D19" s="27">
        <v>59.56</v>
      </c>
      <c r="E19" s="27">
        <v>1.1104099999999999</v>
      </c>
    </row>
    <row r="20" spans="3:5" x14ac:dyDescent="0.25">
      <c r="C20" s="28">
        <f>DATE(2020,1,8)</f>
        <v>43838</v>
      </c>
      <c r="D20" s="27">
        <v>59.61</v>
      </c>
      <c r="E20" s="27">
        <v>1.11046</v>
      </c>
    </row>
    <row r="21" spans="3:5" x14ac:dyDescent="0.25">
      <c r="C21" s="28">
        <f>DATE(2020,1,7)</f>
        <v>43837</v>
      </c>
      <c r="D21" s="27">
        <v>62.7</v>
      </c>
      <c r="E21" s="27">
        <v>1.1152500000000001</v>
      </c>
    </row>
    <row r="22" spans="3:5" x14ac:dyDescent="0.25">
      <c r="C22" s="28">
        <f>DATE(2020,1,6)</f>
        <v>43836</v>
      </c>
      <c r="D22" s="27">
        <v>63.27</v>
      </c>
      <c r="E22" s="27">
        <v>1.1194599999999999</v>
      </c>
    </row>
    <row r="23" spans="3:5" x14ac:dyDescent="0.25">
      <c r="C23" s="28">
        <f>DATE(2020,1,3)</f>
        <v>43833</v>
      </c>
      <c r="D23" s="27">
        <v>63.05</v>
      </c>
      <c r="E23" s="27">
        <v>1.11599</v>
      </c>
    </row>
    <row r="24" spans="3:5" x14ac:dyDescent="0.25">
      <c r="C24" s="28">
        <f>DATE(2020,1,2)</f>
        <v>43832</v>
      </c>
      <c r="D24" s="27">
        <v>61.18</v>
      </c>
      <c r="E24" s="27">
        <v>1.1170899999999999</v>
      </c>
    </row>
    <row r="25" spans="3:5" x14ac:dyDescent="0.25">
      <c r="C25" s="28">
        <f>DATE(2019,12,31)</f>
        <v>43830</v>
      </c>
      <c r="D25" s="27">
        <v>61.06</v>
      </c>
      <c r="E25" s="27">
        <v>1.1211</v>
      </c>
    </row>
    <row r="26" spans="3:5" x14ac:dyDescent="0.25">
      <c r="C26" s="28">
        <f>DATE(2019,12,30)</f>
        <v>43829</v>
      </c>
      <c r="D26" s="27">
        <v>61.68</v>
      </c>
      <c r="E26" s="27">
        <v>1.1197999999999999</v>
      </c>
    </row>
    <row r="27" spans="3:5" x14ac:dyDescent="0.25">
      <c r="C27" s="28">
        <f>DATE(2019,12,27)</f>
        <v>43826</v>
      </c>
      <c r="D27" s="27">
        <v>61.72</v>
      </c>
      <c r="E27" s="27">
        <v>1.11754</v>
      </c>
    </row>
    <row r="28" spans="3:5" x14ac:dyDescent="0.25">
      <c r="C28" s="28">
        <f>DATE(2019,12,26)</f>
        <v>43825</v>
      </c>
      <c r="D28" s="27">
        <v>61.68</v>
      </c>
      <c r="E28" s="27">
        <v>1.10971</v>
      </c>
    </row>
    <row r="29" spans="3:5" x14ac:dyDescent="0.25">
      <c r="C29" s="28">
        <f>DATE(2019,12,24)</f>
        <v>43823</v>
      </c>
      <c r="D29" s="27">
        <v>61.11</v>
      </c>
      <c r="E29" s="27">
        <v>1.1086</v>
      </c>
    </row>
    <row r="30" spans="3:5" x14ac:dyDescent="0.25">
      <c r="C30" s="28">
        <f>DATE(2019,12,23)</f>
        <v>43822</v>
      </c>
      <c r="D30" s="27">
        <v>60.52</v>
      </c>
      <c r="E30" s="27">
        <v>1.1088</v>
      </c>
    </row>
    <row r="31" spans="3:5" x14ac:dyDescent="0.25">
      <c r="C31" s="28">
        <f>DATE(2019,12,20)</f>
        <v>43819</v>
      </c>
      <c r="D31" s="27">
        <v>60.44</v>
      </c>
      <c r="E31" s="27">
        <v>1.1075900000000001</v>
      </c>
    </row>
    <row r="32" spans="3:5" x14ac:dyDescent="0.25">
      <c r="C32" s="28">
        <f>DATE(2019,12,19)</f>
        <v>43818</v>
      </c>
      <c r="D32" s="27">
        <v>61.18</v>
      </c>
      <c r="E32" s="27">
        <v>1.1119399999999999</v>
      </c>
    </row>
    <row r="33" spans="3:5" x14ac:dyDescent="0.25">
      <c r="C33" s="28">
        <f>DATE(2019,12,18)</f>
        <v>43817</v>
      </c>
      <c r="D33" s="27">
        <v>60.93</v>
      </c>
      <c r="E33" s="27">
        <v>1.11127</v>
      </c>
    </row>
    <row r="34" spans="3:5" x14ac:dyDescent="0.25">
      <c r="C34" s="28">
        <f>DATE(2019,12,17)</f>
        <v>43816</v>
      </c>
      <c r="D34" s="27">
        <v>60.94</v>
      </c>
      <c r="E34" s="27">
        <v>1.11494</v>
      </c>
    </row>
    <row r="35" spans="3:5" x14ac:dyDescent="0.25">
      <c r="C35" s="28">
        <f>DATE(2019,12,16)</f>
        <v>43815</v>
      </c>
      <c r="D35" s="27">
        <v>60.21</v>
      </c>
      <c r="E35" s="27">
        <v>1.11436</v>
      </c>
    </row>
    <row r="36" spans="3:5" x14ac:dyDescent="0.25">
      <c r="C36" s="28">
        <f>DATE(2019,12,13)</f>
        <v>43812</v>
      </c>
      <c r="D36" s="27">
        <v>60.07</v>
      </c>
      <c r="E36" s="27">
        <v>1.1121700000000001</v>
      </c>
    </row>
    <row r="37" spans="3:5" x14ac:dyDescent="0.25">
      <c r="C37" s="28">
        <f>DATE(2019,12,12)</f>
        <v>43811</v>
      </c>
      <c r="D37" s="27">
        <v>59.18</v>
      </c>
      <c r="E37" s="27">
        <v>1.113</v>
      </c>
    </row>
    <row r="38" spans="3:5" x14ac:dyDescent="0.25">
      <c r="C38" s="28">
        <f>DATE(2019,12,11)</f>
        <v>43810</v>
      </c>
      <c r="D38" s="27">
        <v>58.76</v>
      </c>
      <c r="E38" s="27">
        <v>1.11294</v>
      </c>
    </row>
    <row r="39" spans="3:5" x14ac:dyDescent="0.25">
      <c r="C39" s="28">
        <f>DATE(2019,12,10)</f>
        <v>43809</v>
      </c>
      <c r="D39" s="27">
        <v>59.24</v>
      </c>
      <c r="E39" s="27">
        <v>1.1092500000000001</v>
      </c>
    </row>
    <row r="40" spans="3:5" x14ac:dyDescent="0.25">
      <c r="C40" s="28">
        <f>DATE(2019,12,9)</f>
        <v>43808</v>
      </c>
      <c r="D40" s="27">
        <v>59.02</v>
      </c>
      <c r="E40" s="27">
        <v>1.1063099999999999</v>
      </c>
    </row>
    <row r="41" spans="3:5" x14ac:dyDescent="0.25">
      <c r="C41" s="28">
        <f>DATE(2019,12,6)</f>
        <v>43805</v>
      </c>
      <c r="D41" s="27">
        <v>59.2</v>
      </c>
      <c r="E41" s="27">
        <v>1.10589</v>
      </c>
    </row>
    <row r="42" spans="3:5" x14ac:dyDescent="0.25">
      <c r="C42" s="28">
        <f>DATE(2019,12,5)</f>
        <v>43804</v>
      </c>
      <c r="D42" s="27">
        <v>58.43</v>
      </c>
      <c r="E42" s="27">
        <v>1.11032</v>
      </c>
    </row>
    <row r="43" spans="3:5" x14ac:dyDescent="0.25">
      <c r="C43" s="28">
        <f>DATE(2019,12,4)</f>
        <v>43803</v>
      </c>
      <c r="D43" s="27">
        <v>58.43</v>
      </c>
      <c r="E43" s="27">
        <v>1.10771</v>
      </c>
    </row>
    <row r="44" spans="3:5" x14ac:dyDescent="0.25">
      <c r="C44" s="28">
        <f>DATE(2019,12,3)</f>
        <v>43802</v>
      </c>
      <c r="D44" s="27">
        <v>56.1</v>
      </c>
      <c r="E44" s="27">
        <v>1.1081000000000001</v>
      </c>
    </row>
    <row r="45" spans="3:5" x14ac:dyDescent="0.25">
      <c r="C45" s="28">
        <f>DATE(2019,12,2)</f>
        <v>43801</v>
      </c>
      <c r="D45" s="27">
        <v>55.96</v>
      </c>
      <c r="E45" s="27">
        <v>1.1078300000000001</v>
      </c>
    </row>
    <row r="46" spans="3:5" x14ac:dyDescent="0.25">
      <c r="C46" s="28">
        <f>DATE(2019,11,29)</f>
        <v>43798</v>
      </c>
      <c r="D46" s="27">
        <v>55.17</v>
      </c>
      <c r="E46" s="27">
        <v>1.1019099999999999</v>
      </c>
    </row>
    <row r="47" spans="3:5" x14ac:dyDescent="0.25">
      <c r="C47" s="28">
        <f>DATE(2019,11,28)</f>
        <v>43797</v>
      </c>
      <c r="D47" s="27">
        <v>58.25</v>
      </c>
      <c r="E47" s="27">
        <v>1.1006899999999999</v>
      </c>
    </row>
    <row r="48" spans="3:5" x14ac:dyDescent="0.25">
      <c r="C48" s="28">
        <f>DATE(2019,11,27)</f>
        <v>43796</v>
      </c>
      <c r="D48" s="27">
        <v>58.11</v>
      </c>
      <c r="E48" s="27">
        <v>1.0999000000000001</v>
      </c>
    </row>
    <row r="49" spans="3:5" x14ac:dyDescent="0.25">
      <c r="C49" s="28">
        <f>DATE(2019,11,26)</f>
        <v>43795</v>
      </c>
      <c r="D49" s="27">
        <v>58.41</v>
      </c>
      <c r="E49" s="27">
        <v>1.1020000000000001</v>
      </c>
    </row>
    <row r="50" spans="3:5" x14ac:dyDescent="0.25">
      <c r="C50" s="28">
        <f>DATE(2019,11,25)</f>
        <v>43794</v>
      </c>
      <c r="D50" s="27">
        <v>58.01</v>
      </c>
      <c r="E50" s="27">
        <v>1.10137</v>
      </c>
    </row>
    <row r="51" spans="3:5" x14ac:dyDescent="0.25">
      <c r="C51" s="28">
        <f>DATE(2019,11,22)</f>
        <v>43791</v>
      </c>
      <c r="D51" s="27">
        <v>57.77</v>
      </c>
      <c r="E51" s="27">
        <v>1.10215</v>
      </c>
    </row>
    <row r="52" spans="3:5" x14ac:dyDescent="0.25">
      <c r="C52" s="28">
        <f>DATE(2019,11,21)</f>
        <v>43790</v>
      </c>
      <c r="D52" s="27">
        <v>58.58</v>
      </c>
      <c r="E52" s="27">
        <v>1.10581</v>
      </c>
    </row>
    <row r="53" spans="3:5" x14ac:dyDescent="0.25">
      <c r="C53" s="28">
        <f>DATE(2019,11,20)</f>
        <v>43789</v>
      </c>
      <c r="D53" s="27">
        <v>57.01</v>
      </c>
      <c r="E53" s="27">
        <v>1.1072200000000001</v>
      </c>
    </row>
    <row r="54" spans="3:5" x14ac:dyDescent="0.25">
      <c r="C54" s="28">
        <f>DATE(2019,11,19)</f>
        <v>43788</v>
      </c>
      <c r="D54" s="27">
        <v>55.21</v>
      </c>
      <c r="E54" s="27">
        <v>1.1077900000000001</v>
      </c>
    </row>
    <row r="55" spans="3:5" x14ac:dyDescent="0.25">
      <c r="C55" s="28">
        <f>DATE(2019,11,18)</f>
        <v>43787</v>
      </c>
      <c r="D55" s="27">
        <v>57.05</v>
      </c>
      <c r="E55" s="27">
        <v>1.1071500000000001</v>
      </c>
    </row>
    <row r="56" spans="3:5" x14ac:dyDescent="0.25">
      <c r="C56" s="28">
        <f>DATE(2019,11,15)</f>
        <v>43784</v>
      </c>
      <c r="D56" s="27">
        <v>57.72</v>
      </c>
      <c r="E56" s="27">
        <v>1.10494</v>
      </c>
    </row>
    <row r="57" spans="3:5" x14ac:dyDescent="0.25">
      <c r="C57" s="28">
        <f>DATE(2019,11,14)</f>
        <v>43783</v>
      </c>
      <c r="D57" s="27">
        <v>56.77</v>
      </c>
      <c r="E57" s="27">
        <v>1.10219</v>
      </c>
    </row>
    <row r="58" spans="3:5" x14ac:dyDescent="0.25">
      <c r="C58" s="28">
        <f>DATE(2019,11,13)</f>
        <v>43782</v>
      </c>
      <c r="D58" s="27">
        <v>57.12</v>
      </c>
      <c r="E58" s="27">
        <v>1.1005400000000001</v>
      </c>
    </row>
    <row r="59" spans="3:5" x14ac:dyDescent="0.25">
      <c r="C59" s="28">
        <f>DATE(2019,11,12)</f>
        <v>43781</v>
      </c>
      <c r="D59" s="27">
        <v>56.8</v>
      </c>
      <c r="E59" s="27">
        <v>1.1007400000000001</v>
      </c>
    </row>
    <row r="60" spans="3:5" x14ac:dyDescent="0.25">
      <c r="C60" s="28">
        <f>DATE(2019,11,11)</f>
        <v>43780</v>
      </c>
      <c r="D60" s="27">
        <v>56.86</v>
      </c>
      <c r="E60" s="27">
        <v>1.1032200000000001</v>
      </c>
    </row>
    <row r="61" spans="3:5" x14ac:dyDescent="0.25">
      <c r="C61" s="28">
        <f>DATE(2019,11,8)</f>
        <v>43777</v>
      </c>
      <c r="D61" s="27">
        <v>57.24</v>
      </c>
      <c r="E61" s="27">
        <v>1.10165</v>
      </c>
    </row>
    <row r="62" spans="3:5" x14ac:dyDescent="0.25">
      <c r="C62" s="28">
        <f>DATE(2019,11,7)</f>
        <v>43776</v>
      </c>
      <c r="D62" s="27">
        <v>57.15</v>
      </c>
      <c r="E62" s="27">
        <v>1.10487</v>
      </c>
    </row>
    <row r="63" spans="3:5" x14ac:dyDescent="0.25">
      <c r="C63" s="28">
        <f>DATE(2019,11,6)</f>
        <v>43775</v>
      </c>
      <c r="D63" s="27">
        <v>56.35</v>
      </c>
      <c r="E63" s="27">
        <v>1.1065799999999999</v>
      </c>
    </row>
    <row r="64" spans="3:5" x14ac:dyDescent="0.25">
      <c r="C64" s="28">
        <f>DATE(2019,11,5)</f>
        <v>43774</v>
      </c>
      <c r="D64" s="27">
        <v>57.23</v>
      </c>
      <c r="E64" s="27">
        <v>1.10741</v>
      </c>
    </row>
    <row r="65" spans="3:5" x14ac:dyDescent="0.25">
      <c r="C65" s="28">
        <f>DATE(2019,11,4)</f>
        <v>43773</v>
      </c>
      <c r="D65" s="27">
        <v>56.54</v>
      </c>
      <c r="E65" s="27">
        <v>1.1126400000000001</v>
      </c>
    </row>
    <row r="66" spans="3:5" x14ac:dyDescent="0.25">
      <c r="C66" s="28">
        <f>DATE(2019,11,1)</f>
        <v>43770</v>
      </c>
      <c r="D66" s="27">
        <v>56.2</v>
      </c>
      <c r="E66" s="27">
        <v>1.1164000000000001</v>
      </c>
    </row>
    <row r="67" spans="3:5" x14ac:dyDescent="0.25">
      <c r="C67" s="28">
        <f>DATE(2019,10,31)</f>
        <v>43769</v>
      </c>
      <c r="D67" s="27">
        <v>54.18</v>
      </c>
      <c r="E67" s="27">
        <v>1.1150500000000001</v>
      </c>
    </row>
    <row r="68" spans="3:5" x14ac:dyDescent="0.25">
      <c r="C68" s="28">
        <f>DATE(2019,10,30)</f>
        <v>43768</v>
      </c>
      <c r="D68" s="27">
        <v>55.06</v>
      </c>
      <c r="E68" s="27">
        <v>1.11521</v>
      </c>
    </row>
    <row r="69" spans="3:5" x14ac:dyDescent="0.25">
      <c r="C69" s="28">
        <f>DATE(2019,10,29)</f>
        <v>43767</v>
      </c>
      <c r="D69" s="27">
        <v>55.54</v>
      </c>
      <c r="E69" s="27">
        <v>1.1110899999999999</v>
      </c>
    </row>
    <row r="70" spans="3:5" x14ac:dyDescent="0.25">
      <c r="C70" s="28">
        <f>DATE(2019,10,28)</f>
        <v>43766</v>
      </c>
      <c r="D70" s="27">
        <v>55.81</v>
      </c>
      <c r="E70" s="27">
        <v>1.10995</v>
      </c>
    </row>
    <row r="71" spans="3:5" x14ac:dyDescent="0.25">
      <c r="C71" s="28">
        <f>DATE(2019,10,25)</f>
        <v>43763</v>
      </c>
      <c r="D71" s="27">
        <v>56.66</v>
      </c>
      <c r="E71" s="27">
        <v>1.10799</v>
      </c>
    </row>
    <row r="72" spans="3:5" x14ac:dyDescent="0.25">
      <c r="C72" s="28">
        <f>DATE(2019,10,24)</f>
        <v>43762</v>
      </c>
      <c r="D72" s="27">
        <v>56.23</v>
      </c>
      <c r="E72" s="27">
        <v>1.11053</v>
      </c>
    </row>
    <row r="73" spans="3:5" x14ac:dyDescent="0.25">
      <c r="C73" s="28">
        <f>DATE(2019,10,23)</f>
        <v>43761</v>
      </c>
      <c r="D73" s="27">
        <v>55.97</v>
      </c>
      <c r="E73" s="27">
        <v>1.1131500000000001</v>
      </c>
    </row>
    <row r="74" spans="3:5" x14ac:dyDescent="0.25">
      <c r="C74" s="28">
        <f>DATE(2019,10,22)</f>
        <v>43760</v>
      </c>
      <c r="D74" s="27">
        <v>54.48</v>
      </c>
      <c r="E74" s="27">
        <v>1.1124499999999999</v>
      </c>
    </row>
    <row r="75" spans="3:5" x14ac:dyDescent="0.25">
      <c r="C75" s="28">
        <f>DATE(2019,10,21)</f>
        <v>43759</v>
      </c>
      <c r="D75" s="27">
        <v>53.31</v>
      </c>
      <c r="E75" s="27">
        <v>1.1149500000000001</v>
      </c>
    </row>
    <row r="76" spans="3:5" x14ac:dyDescent="0.25">
      <c r="C76" s="28">
        <f>DATE(2019,10,18)</f>
        <v>43756</v>
      </c>
      <c r="D76" s="27">
        <v>53.78</v>
      </c>
      <c r="E76" s="27">
        <v>1.1182000000000001</v>
      </c>
    </row>
    <row r="77" spans="3:5" x14ac:dyDescent="0.25">
      <c r="C77" s="28">
        <f>DATE(2019,10,17)</f>
        <v>43755</v>
      </c>
      <c r="D77" s="27">
        <v>53.93</v>
      </c>
      <c r="E77" s="27">
        <v>1.1127199999999999</v>
      </c>
    </row>
    <row r="78" spans="3:5" x14ac:dyDescent="0.25">
      <c r="C78" s="28">
        <f>DATE(2019,10,16)</f>
        <v>43754</v>
      </c>
      <c r="D78" s="27">
        <v>53.36</v>
      </c>
      <c r="E78" s="27">
        <v>1.1072500000000001</v>
      </c>
    </row>
    <row r="79" spans="3:5" x14ac:dyDescent="0.25">
      <c r="C79" s="28">
        <f>DATE(2019,10,15)</f>
        <v>43753</v>
      </c>
      <c r="D79" s="27">
        <v>52.81</v>
      </c>
      <c r="E79" s="27">
        <v>1.1030599999999999</v>
      </c>
    </row>
    <row r="80" spans="3:5" x14ac:dyDescent="0.25">
      <c r="C80" s="28">
        <f>DATE(2019,10,14)</f>
        <v>43752</v>
      </c>
      <c r="D80" s="27">
        <v>53.59</v>
      </c>
      <c r="E80" s="27">
        <v>1.1023000000000001</v>
      </c>
    </row>
    <row r="81" spans="3:5" x14ac:dyDescent="0.25">
      <c r="C81" s="28">
        <f>DATE(2019,10,11)</f>
        <v>43749</v>
      </c>
      <c r="D81" s="27">
        <v>54.7</v>
      </c>
      <c r="E81" s="27">
        <v>1.1035600000000001</v>
      </c>
    </row>
    <row r="82" spans="3:5" x14ac:dyDescent="0.25">
      <c r="C82" s="28">
        <f>DATE(2019,10,10)</f>
        <v>43748</v>
      </c>
      <c r="D82" s="27">
        <v>53.55</v>
      </c>
      <c r="E82" s="27">
        <v>1.10083</v>
      </c>
    </row>
    <row r="83" spans="3:5" x14ac:dyDescent="0.25">
      <c r="C83" s="28">
        <f>DATE(2019,10,9)</f>
        <v>43747</v>
      </c>
      <c r="D83" s="27">
        <v>52.59</v>
      </c>
      <c r="E83" s="27">
        <v>1.0972200000000001</v>
      </c>
    </row>
    <row r="84" spans="3:5" x14ac:dyDescent="0.25">
      <c r="C84" s="28">
        <f>DATE(2019,10,8)</f>
        <v>43746</v>
      </c>
      <c r="D84" s="27">
        <v>52.63</v>
      </c>
      <c r="E84" s="27">
        <v>1.0954699999999999</v>
      </c>
    </row>
    <row r="85" spans="3:5" x14ac:dyDescent="0.25">
      <c r="C85" s="28">
        <f>DATE(2019,10,7)</f>
        <v>43745</v>
      </c>
      <c r="D85" s="27">
        <v>52.75</v>
      </c>
      <c r="E85" s="27">
        <v>1.0970299999999999</v>
      </c>
    </row>
    <row r="86" spans="3:5" x14ac:dyDescent="0.25">
      <c r="C86" s="28">
        <f>DATE(2019,10,4)</f>
        <v>43742</v>
      </c>
      <c r="D86" s="27">
        <v>52.81</v>
      </c>
      <c r="E86" s="27">
        <v>1.0974999999999999</v>
      </c>
    </row>
    <row r="87" spans="3:5" x14ac:dyDescent="0.25">
      <c r="C87" s="28">
        <f>DATE(2019,10,3)</f>
        <v>43741</v>
      </c>
      <c r="D87" s="27">
        <v>52.45</v>
      </c>
      <c r="E87" s="27">
        <v>1.09711</v>
      </c>
    </row>
    <row r="88" spans="3:5" x14ac:dyDescent="0.25">
      <c r="C88" s="28">
        <f>DATE(2019,10,2)</f>
        <v>43740</v>
      </c>
      <c r="D88" s="27">
        <v>52.64</v>
      </c>
      <c r="E88" s="27">
        <v>1.0960099999999999</v>
      </c>
    </row>
    <row r="89" spans="3:5" x14ac:dyDescent="0.25">
      <c r="C89" s="28">
        <f>DATE(2019,10,1)</f>
        <v>43739</v>
      </c>
      <c r="D89" s="27">
        <v>53.62</v>
      </c>
      <c r="E89" s="27">
        <v>1.0929899999999999</v>
      </c>
    </row>
    <row r="90" spans="3:5" x14ac:dyDescent="0.25">
      <c r="C90" s="28">
        <f>DATE(2019,9,30)</f>
        <v>43738</v>
      </c>
      <c r="D90" s="27">
        <v>54.07</v>
      </c>
      <c r="E90" s="27">
        <v>1.0898099999999999</v>
      </c>
    </row>
    <row r="91" spans="3:5" x14ac:dyDescent="0.25">
      <c r="C91" s="28">
        <f>DATE(2019,9,27)</f>
        <v>43735</v>
      </c>
      <c r="D91" s="27">
        <v>55.91</v>
      </c>
      <c r="E91" s="27">
        <v>1.0939399999999999</v>
      </c>
    </row>
    <row r="92" spans="3:5" x14ac:dyDescent="0.25">
      <c r="C92" s="28">
        <f>DATE(2019,9,26)</f>
        <v>43734</v>
      </c>
      <c r="D92" s="27">
        <v>56.41</v>
      </c>
      <c r="E92" s="27">
        <v>1.09178</v>
      </c>
    </row>
    <row r="93" spans="3:5" x14ac:dyDescent="0.25">
      <c r="C93" s="28">
        <f>DATE(2019,9,25)</f>
        <v>43733</v>
      </c>
      <c r="D93" s="27">
        <v>56.49</v>
      </c>
      <c r="E93" s="27">
        <v>1.0944199999999999</v>
      </c>
    </row>
    <row r="94" spans="3:5" x14ac:dyDescent="0.25">
      <c r="C94" s="28">
        <f>DATE(2019,9,24)</f>
        <v>43732</v>
      </c>
      <c r="D94" s="27">
        <v>57.29</v>
      </c>
      <c r="E94" s="27">
        <v>1.1018699999999999</v>
      </c>
    </row>
    <row r="95" spans="3:5" x14ac:dyDescent="0.25">
      <c r="C95" s="28">
        <f>DATE(2019,9,23)</f>
        <v>43731</v>
      </c>
      <c r="D95" s="27">
        <v>58.64</v>
      </c>
      <c r="E95" s="27">
        <v>1.0994200000000001</v>
      </c>
    </row>
    <row r="96" spans="3:5" x14ac:dyDescent="0.25">
      <c r="C96" s="28">
        <f>DATE(2019,9,20)</f>
        <v>43728</v>
      </c>
      <c r="D96" s="27">
        <v>58.09</v>
      </c>
      <c r="E96" s="27">
        <v>1.1016999999999999</v>
      </c>
    </row>
    <row r="97" spans="3:5" x14ac:dyDescent="0.25">
      <c r="C97" s="28">
        <f>DATE(2019,9,19)</f>
        <v>43727</v>
      </c>
      <c r="D97" s="27">
        <v>58.13</v>
      </c>
      <c r="E97" s="27">
        <v>1.1040700000000001</v>
      </c>
    </row>
    <row r="98" spans="3:5" x14ac:dyDescent="0.25">
      <c r="C98" s="28">
        <f>DATE(2019,9,18)</f>
        <v>43726</v>
      </c>
      <c r="D98" s="27">
        <v>58.11</v>
      </c>
      <c r="E98" s="27">
        <v>1.1032999999999999</v>
      </c>
    </row>
    <row r="99" spans="3:5" x14ac:dyDescent="0.25">
      <c r="C99" s="28">
        <f>DATE(2019,9,17)</f>
        <v>43725</v>
      </c>
      <c r="D99" s="27">
        <v>59.34</v>
      </c>
      <c r="E99" s="27">
        <v>1.1071299999999999</v>
      </c>
    </row>
    <row r="100" spans="3:5" x14ac:dyDescent="0.25">
      <c r="C100" s="28">
        <f>DATE(2019,9,16)</f>
        <v>43724</v>
      </c>
      <c r="D100" s="27">
        <v>62.9</v>
      </c>
      <c r="E100" s="27">
        <v>1.09989</v>
      </c>
    </row>
    <row r="101" spans="3:5" x14ac:dyDescent="0.25">
      <c r="C101" s="28">
        <f>DATE(2019,9,13)</f>
        <v>43721</v>
      </c>
      <c r="D101" s="27">
        <v>54.85</v>
      </c>
      <c r="E101" s="27">
        <v>1.1071</v>
      </c>
    </row>
    <row r="102" spans="3:5" x14ac:dyDescent="0.25">
      <c r="C102" s="28">
        <f>DATE(2019,9,12)</f>
        <v>43720</v>
      </c>
      <c r="D102" s="27">
        <v>55.09</v>
      </c>
      <c r="E102" s="27">
        <v>1.1063400000000001</v>
      </c>
    </row>
    <row r="103" spans="3:5" x14ac:dyDescent="0.25">
      <c r="C103" s="28">
        <f>DATE(2019,9,11)</f>
        <v>43719</v>
      </c>
      <c r="D103" s="27">
        <v>55.75</v>
      </c>
      <c r="E103" s="27">
        <v>1.1008</v>
      </c>
    </row>
    <row r="104" spans="3:5" x14ac:dyDescent="0.25">
      <c r="C104" s="28">
        <f>DATE(2019,9,10)</f>
        <v>43718</v>
      </c>
      <c r="D104" s="27">
        <v>57.4</v>
      </c>
      <c r="E104" s="27">
        <v>1.10476</v>
      </c>
    </row>
    <row r="105" spans="3:5" x14ac:dyDescent="0.25">
      <c r="C105" s="28">
        <f>DATE(2019,9,9)</f>
        <v>43717</v>
      </c>
      <c r="D105" s="27">
        <v>57.85</v>
      </c>
      <c r="E105" s="27">
        <v>1.1047899999999999</v>
      </c>
    </row>
    <row r="106" spans="3:5" x14ac:dyDescent="0.25">
      <c r="C106" s="28">
        <f>DATE(2019,9,6)</f>
        <v>43714</v>
      </c>
      <c r="D106" s="27">
        <v>56.52</v>
      </c>
      <c r="E106" s="27">
        <v>1.1028899999999999</v>
      </c>
    </row>
    <row r="107" spans="3:5" x14ac:dyDescent="0.25">
      <c r="C107" s="28">
        <f>DATE(2019,9,5)</f>
        <v>43713</v>
      </c>
      <c r="D107" s="27">
        <v>56.3</v>
      </c>
      <c r="E107" s="27">
        <v>1.10347</v>
      </c>
    </row>
    <row r="108" spans="3:5" x14ac:dyDescent="0.25">
      <c r="C108" s="28">
        <f>DATE(2019,9,4)</f>
        <v>43712</v>
      </c>
      <c r="D108" s="27">
        <v>56.26</v>
      </c>
      <c r="E108" s="27">
        <v>1.10331</v>
      </c>
    </row>
    <row r="109" spans="3:5" x14ac:dyDescent="0.25">
      <c r="C109" s="28">
        <f>DATE(2019,9,3)</f>
        <v>43711</v>
      </c>
      <c r="D109" s="27">
        <v>53.94</v>
      </c>
      <c r="E109" s="27">
        <v>1.0970899999999999</v>
      </c>
    </row>
    <row r="110" spans="3:5" x14ac:dyDescent="0.25">
      <c r="C110" s="28">
        <f>DATE(2019,9,2)</f>
        <v>43710</v>
      </c>
      <c r="D110" s="27">
        <v>54.84</v>
      </c>
      <c r="E110" s="27">
        <v>1.09687</v>
      </c>
    </row>
    <row r="111" spans="3:5" x14ac:dyDescent="0.25">
      <c r="C111" s="28">
        <f>DATE(2019,8,30)</f>
        <v>43707</v>
      </c>
      <c r="D111" s="27">
        <v>55.1</v>
      </c>
      <c r="E111" s="27">
        <v>1.0989</v>
      </c>
    </row>
    <row r="112" spans="3:5" x14ac:dyDescent="0.25">
      <c r="C112" s="28">
        <f>DATE(2019,8,29)</f>
        <v>43706</v>
      </c>
      <c r="D112" s="27">
        <v>56.71</v>
      </c>
      <c r="E112" s="27">
        <v>1.10581</v>
      </c>
    </row>
    <row r="113" spans="3:5" x14ac:dyDescent="0.25">
      <c r="C113" s="28">
        <f>DATE(2019,8,28)</f>
        <v>43705</v>
      </c>
      <c r="D113" s="27">
        <v>55.78</v>
      </c>
      <c r="E113" s="27">
        <v>1.10806</v>
      </c>
    </row>
    <row r="114" spans="3:5" x14ac:dyDescent="0.25">
      <c r="C114" s="28">
        <f>DATE(2019,8,27)</f>
        <v>43704</v>
      </c>
      <c r="D114" s="27">
        <v>54.93</v>
      </c>
      <c r="E114" s="27">
        <v>1.1090500000000001</v>
      </c>
    </row>
    <row r="115" spans="3:5" x14ac:dyDescent="0.25">
      <c r="C115" s="28">
        <f>DATE(2019,8,26)</f>
        <v>43703</v>
      </c>
      <c r="D115" s="27">
        <v>53.64</v>
      </c>
      <c r="E115" s="27">
        <v>1.1099399999999999</v>
      </c>
    </row>
    <row r="116" spans="3:5" x14ac:dyDescent="0.25">
      <c r="C116" s="28">
        <f>DATE(2019,8,23)</f>
        <v>43700</v>
      </c>
      <c r="D116" s="27">
        <v>54.17</v>
      </c>
      <c r="E116" s="27">
        <v>1.1143099999999999</v>
      </c>
    </row>
    <row r="117" spans="3:5" x14ac:dyDescent="0.25">
      <c r="C117" s="28">
        <f>DATE(2019,8,22)</f>
        <v>43699</v>
      </c>
      <c r="D117" s="27">
        <v>55.35</v>
      </c>
      <c r="E117" s="27">
        <v>1.10798</v>
      </c>
    </row>
    <row r="118" spans="3:5" x14ac:dyDescent="0.25">
      <c r="C118" s="28">
        <f>DATE(2019,8,21)</f>
        <v>43698</v>
      </c>
      <c r="D118" s="27">
        <v>55.68</v>
      </c>
      <c r="E118" s="27">
        <v>1.10884</v>
      </c>
    </row>
    <row r="119" spans="3:5" x14ac:dyDescent="0.25">
      <c r="C119" s="28">
        <f>DATE(2019,8,20)</f>
        <v>43697</v>
      </c>
      <c r="D119" s="27">
        <v>56.13</v>
      </c>
      <c r="E119" s="27">
        <v>1.1095600000000001</v>
      </c>
    </row>
    <row r="120" spans="3:5" x14ac:dyDescent="0.25">
      <c r="C120" s="28">
        <f>DATE(2019,8,19)</f>
        <v>43696</v>
      </c>
      <c r="D120" s="27">
        <v>56.21</v>
      </c>
      <c r="E120" s="27">
        <v>1.10782</v>
      </c>
    </row>
    <row r="121" spans="3:5" x14ac:dyDescent="0.25">
      <c r="C121" s="28">
        <f>DATE(2019,8,16)</f>
        <v>43693</v>
      </c>
      <c r="D121" s="27">
        <v>54.87</v>
      </c>
      <c r="E121" s="27">
        <v>1.109</v>
      </c>
    </row>
    <row r="122" spans="3:5" x14ac:dyDescent="0.25">
      <c r="C122" s="28">
        <f>DATE(2019,8,15)</f>
        <v>43692</v>
      </c>
      <c r="D122" s="27">
        <v>54.47</v>
      </c>
      <c r="E122" s="27">
        <v>1.1104700000000001</v>
      </c>
    </row>
    <row r="123" spans="3:5" x14ac:dyDescent="0.25">
      <c r="C123" s="28">
        <f>DATE(2019,8,14)</f>
        <v>43691</v>
      </c>
      <c r="D123" s="27">
        <v>55.23</v>
      </c>
      <c r="E123" s="27">
        <v>1.1140000000000001</v>
      </c>
    </row>
    <row r="124" spans="3:5" x14ac:dyDescent="0.25">
      <c r="C124" s="28">
        <f>DATE(2019,8,13)</f>
        <v>43690</v>
      </c>
      <c r="D124" s="27">
        <v>57.1</v>
      </c>
      <c r="E124" s="27">
        <v>1.1172</v>
      </c>
    </row>
    <row r="125" spans="3:5" x14ac:dyDescent="0.25">
      <c r="C125" s="28">
        <f>DATE(2019,8,12)</f>
        <v>43689</v>
      </c>
      <c r="D125" s="27">
        <v>54.93</v>
      </c>
      <c r="E125" s="27">
        <v>1.1214999999999999</v>
      </c>
    </row>
    <row r="126" spans="3:5" x14ac:dyDescent="0.25">
      <c r="C126" s="28">
        <f>DATE(2019,8,9)</f>
        <v>43686</v>
      </c>
      <c r="D126" s="27">
        <v>54.5</v>
      </c>
      <c r="E126" s="27">
        <v>1.1196999999999999</v>
      </c>
    </row>
    <row r="127" spans="3:5" x14ac:dyDescent="0.25">
      <c r="C127" s="28">
        <f>DATE(2019,8,8)</f>
        <v>43685</v>
      </c>
      <c r="D127" s="27">
        <v>52.54</v>
      </c>
      <c r="E127" s="27">
        <v>1.1193299999999999</v>
      </c>
    </row>
    <row r="128" spans="3:5" x14ac:dyDescent="0.25">
      <c r="C128" s="28">
        <f>DATE(2019,8,7)</f>
        <v>43684</v>
      </c>
      <c r="D128" s="27">
        <v>51.09</v>
      </c>
      <c r="E128" s="27">
        <v>1.12009</v>
      </c>
    </row>
    <row r="129" spans="3:5" x14ac:dyDescent="0.25">
      <c r="C129" s="28">
        <f>DATE(2019,8,6)</f>
        <v>43683</v>
      </c>
      <c r="D129" s="27">
        <v>53.63</v>
      </c>
      <c r="E129" s="27">
        <v>1.12009</v>
      </c>
    </row>
    <row r="130" spans="3:5" x14ac:dyDescent="0.25">
      <c r="C130" s="28">
        <f>DATE(2019,8,5)</f>
        <v>43682</v>
      </c>
      <c r="D130" s="27">
        <v>54.69</v>
      </c>
      <c r="E130" s="27">
        <v>1.12138</v>
      </c>
    </row>
    <row r="131" spans="3:5" x14ac:dyDescent="0.25">
      <c r="C131" s="28">
        <f>DATE(2019,8,2)</f>
        <v>43679</v>
      </c>
      <c r="D131" s="27">
        <v>55.66</v>
      </c>
      <c r="E131" s="27">
        <v>1.11083</v>
      </c>
    </row>
    <row r="132" spans="3:5" x14ac:dyDescent="0.25">
      <c r="C132" s="28">
        <f>DATE(2019,8,1)</f>
        <v>43678</v>
      </c>
      <c r="D132" s="27">
        <v>53.95</v>
      </c>
      <c r="E132" s="27">
        <v>1.1082099999999999</v>
      </c>
    </row>
    <row r="133" spans="3:5" x14ac:dyDescent="0.25">
      <c r="C133" s="28">
        <f>DATE(2019,7,31)</f>
        <v>43677</v>
      </c>
      <c r="D133" s="27">
        <v>58.58</v>
      </c>
      <c r="E133" s="27">
        <v>1.1072</v>
      </c>
    </row>
    <row r="134" spans="3:5" x14ac:dyDescent="0.25">
      <c r="C134" s="28">
        <f>DATE(2019,7,30)</f>
        <v>43676</v>
      </c>
      <c r="D134" s="27">
        <v>58.05</v>
      </c>
      <c r="E134" s="27">
        <v>1.11557</v>
      </c>
    </row>
    <row r="135" spans="3:5" x14ac:dyDescent="0.25">
      <c r="C135" s="28">
        <f>DATE(2019,7,29)</f>
        <v>43675</v>
      </c>
      <c r="D135" s="27">
        <v>56.87</v>
      </c>
      <c r="E135" s="27">
        <v>1.1145099999999999</v>
      </c>
    </row>
    <row r="136" spans="3:5" x14ac:dyDescent="0.25">
      <c r="C136" s="28">
        <f>DATE(2019,7,26)</f>
        <v>43672</v>
      </c>
      <c r="D136" s="27">
        <v>56.2</v>
      </c>
      <c r="E136" s="27">
        <v>1.1127800000000001</v>
      </c>
    </row>
    <row r="137" spans="3:5" x14ac:dyDescent="0.25">
      <c r="C137" s="28">
        <f>DATE(2019,7,25)</f>
        <v>43671</v>
      </c>
      <c r="D137" s="27">
        <v>56.02</v>
      </c>
      <c r="E137" s="27">
        <v>1.1147100000000001</v>
      </c>
    </row>
    <row r="138" spans="3:5" x14ac:dyDescent="0.25">
      <c r="C138" s="28">
        <f>DATE(2019,7,24)</f>
        <v>43670</v>
      </c>
      <c r="D138" s="27">
        <v>55.88</v>
      </c>
      <c r="E138" s="27">
        <v>1.11422</v>
      </c>
    </row>
    <row r="139" spans="3:5" x14ac:dyDescent="0.25">
      <c r="C139" s="28">
        <f>DATE(2019,7,23)</f>
        <v>43669</v>
      </c>
      <c r="D139" s="27">
        <v>56.77</v>
      </c>
      <c r="E139" s="27">
        <v>1.11513</v>
      </c>
    </row>
    <row r="140" spans="3:5" x14ac:dyDescent="0.25">
      <c r="C140" s="28">
        <f>DATE(2019,7,22)</f>
        <v>43668</v>
      </c>
      <c r="D140" s="27">
        <v>56.22</v>
      </c>
      <c r="E140" s="27">
        <v>1.1208899999999999</v>
      </c>
    </row>
    <row r="141" spans="3:5" x14ac:dyDescent="0.25">
      <c r="C141" s="28">
        <f>DATE(2019,7,19)</f>
        <v>43665</v>
      </c>
      <c r="D141" s="27">
        <v>55.63</v>
      </c>
      <c r="E141" s="27">
        <v>1.1221099999999999</v>
      </c>
    </row>
    <row r="142" spans="3:5" x14ac:dyDescent="0.25">
      <c r="C142" s="28">
        <f>DATE(2019,7,18)</f>
        <v>43664</v>
      </c>
      <c r="D142" s="27">
        <v>55.3</v>
      </c>
      <c r="E142" s="27">
        <v>1.1277200000000001</v>
      </c>
    </row>
    <row r="143" spans="3:5" x14ac:dyDescent="0.25">
      <c r="C143" s="28">
        <f>DATE(2019,7,17)</f>
        <v>43663</v>
      </c>
      <c r="D143" s="27">
        <v>56.78</v>
      </c>
      <c r="E143" s="27">
        <v>1.1226499999999999</v>
      </c>
    </row>
    <row r="144" spans="3:5" x14ac:dyDescent="0.25">
      <c r="C144" s="28">
        <f>DATE(2019,7,16)</f>
        <v>43662</v>
      </c>
      <c r="D144" s="27">
        <v>57.62</v>
      </c>
      <c r="E144" s="27">
        <v>1.1210199999999999</v>
      </c>
    </row>
    <row r="145" spans="3:5" x14ac:dyDescent="0.25">
      <c r="C145" s="28">
        <f>DATE(2019,7,15)</f>
        <v>43661</v>
      </c>
      <c r="D145" s="27">
        <v>59.58</v>
      </c>
      <c r="E145" s="27">
        <v>1.1260600000000001</v>
      </c>
    </row>
    <row r="146" spans="3:5" x14ac:dyDescent="0.25">
      <c r="C146" s="28">
        <f>DATE(2019,7,12)</f>
        <v>43658</v>
      </c>
      <c r="D146" s="27">
        <v>60.21</v>
      </c>
      <c r="E146" s="27">
        <v>1.127</v>
      </c>
    </row>
    <row r="147" spans="3:5" x14ac:dyDescent="0.25">
      <c r="C147" s="28">
        <f>DATE(2019,7,11)</f>
        <v>43657</v>
      </c>
      <c r="D147" s="27">
        <v>60.2</v>
      </c>
      <c r="E147" s="27">
        <v>1.1253</v>
      </c>
    </row>
    <row r="148" spans="3:5" x14ac:dyDescent="0.25">
      <c r="C148" s="28">
        <f>DATE(2019,7,10)</f>
        <v>43656</v>
      </c>
      <c r="D148" s="27">
        <v>60.43</v>
      </c>
      <c r="E148" s="27">
        <v>1.1253299999999999</v>
      </c>
    </row>
    <row r="149" spans="3:5" x14ac:dyDescent="0.25">
      <c r="C149" s="28">
        <f>DATE(2019,7,9)</f>
        <v>43655</v>
      </c>
      <c r="D149" s="27">
        <v>57.83</v>
      </c>
      <c r="E149" s="27">
        <v>1.1207499999999999</v>
      </c>
    </row>
    <row r="150" spans="3:5" x14ac:dyDescent="0.25">
      <c r="C150" s="28">
        <f>DATE(2019,7,8)</f>
        <v>43654</v>
      </c>
      <c r="D150" s="27">
        <v>57.66</v>
      </c>
      <c r="E150" s="27">
        <v>1.12151</v>
      </c>
    </row>
    <row r="151" spans="3:5" x14ac:dyDescent="0.25">
      <c r="C151" s="28">
        <f>DATE(2019,7,5)</f>
        <v>43651</v>
      </c>
      <c r="D151" s="27">
        <v>57.51</v>
      </c>
      <c r="E151" s="27">
        <v>1.1224499999999999</v>
      </c>
    </row>
    <row r="152" spans="3:5" x14ac:dyDescent="0.25">
      <c r="C152" s="28">
        <f>DATE(2019,7,4)</f>
        <v>43650</v>
      </c>
      <c r="D152" s="27">
        <v>56.8</v>
      </c>
      <c r="E152" s="27">
        <v>1.12852</v>
      </c>
    </row>
    <row r="153" spans="3:5" x14ac:dyDescent="0.25">
      <c r="C153" s="28">
        <f>DATE(2019,7,3)</f>
        <v>43649</v>
      </c>
      <c r="D153" s="27">
        <v>57.34</v>
      </c>
      <c r="E153" s="27">
        <v>1.12792</v>
      </c>
    </row>
    <row r="154" spans="3:5" x14ac:dyDescent="0.25">
      <c r="C154" s="28">
        <f>DATE(2019,7,2)</f>
        <v>43648</v>
      </c>
      <c r="D154" s="27">
        <v>56.25</v>
      </c>
      <c r="E154" s="27">
        <v>1.1289</v>
      </c>
    </row>
    <row r="155" spans="3:5" x14ac:dyDescent="0.25">
      <c r="C155" s="28">
        <f>DATE(2019,7,1)</f>
        <v>43647</v>
      </c>
      <c r="D155" s="27">
        <v>59.09</v>
      </c>
      <c r="E155" s="27">
        <v>1.1287499999999999</v>
      </c>
    </row>
    <row r="156" spans="3:5" x14ac:dyDescent="0.25">
      <c r="C156" s="28">
        <f>DATE(2019,6,28)</f>
        <v>43644</v>
      </c>
      <c r="D156" s="27">
        <v>58.47</v>
      </c>
      <c r="E156" s="27">
        <v>1.13733</v>
      </c>
    </row>
    <row r="157" spans="3:5" x14ac:dyDescent="0.25">
      <c r="C157" s="28">
        <f>DATE(2019,6,27)</f>
        <v>43643</v>
      </c>
      <c r="D157" s="27">
        <v>59.43</v>
      </c>
      <c r="E157" s="27">
        <v>1.1368100000000001</v>
      </c>
    </row>
    <row r="158" spans="3:5" x14ac:dyDescent="0.25">
      <c r="C158" s="28">
        <f>DATE(2019,6,26)</f>
        <v>43642</v>
      </c>
      <c r="D158" s="27">
        <v>59.38</v>
      </c>
      <c r="E158" s="27">
        <v>1.1373599999999999</v>
      </c>
    </row>
    <row r="159" spans="3:5" x14ac:dyDescent="0.25">
      <c r="C159" s="28">
        <f>DATE(2019,6,25)</f>
        <v>43641</v>
      </c>
      <c r="D159" s="27">
        <v>57.83</v>
      </c>
      <c r="E159" s="27">
        <v>1.13687</v>
      </c>
    </row>
    <row r="160" spans="3:5" x14ac:dyDescent="0.25">
      <c r="C160" s="28">
        <f>DATE(2019,6,24)</f>
        <v>43640</v>
      </c>
      <c r="D160" s="27">
        <v>57.9</v>
      </c>
      <c r="E160" s="27">
        <v>1.1396299999999999</v>
      </c>
    </row>
    <row r="161" spans="3:5" x14ac:dyDescent="0.25">
      <c r="C161" s="28">
        <f>DATE(2019,6,21)</f>
        <v>43637</v>
      </c>
      <c r="D161" s="27">
        <v>57.43</v>
      </c>
      <c r="E161" s="27">
        <v>1.1368499999999999</v>
      </c>
    </row>
    <row r="162" spans="3:5" x14ac:dyDescent="0.25">
      <c r="C162" s="28">
        <f>DATE(2019,6,20)</f>
        <v>43636</v>
      </c>
      <c r="D162" s="27">
        <v>57.07</v>
      </c>
      <c r="E162" s="27">
        <v>1.12931</v>
      </c>
    </row>
    <row r="163" spans="3:5" x14ac:dyDescent="0.25">
      <c r="C163" s="28">
        <f>DATE(2019,6,19)</f>
        <v>43635</v>
      </c>
      <c r="D163" s="27">
        <v>53.76</v>
      </c>
      <c r="E163" s="27">
        <v>1.1228899999999999</v>
      </c>
    </row>
    <row r="164" spans="3:5" x14ac:dyDescent="0.25">
      <c r="C164" s="28">
        <f>DATE(2019,6,18)</f>
        <v>43634</v>
      </c>
      <c r="D164" s="27">
        <v>53.9</v>
      </c>
      <c r="E164" s="27">
        <v>1.1194200000000001</v>
      </c>
    </row>
    <row r="165" spans="3:5" x14ac:dyDescent="0.25">
      <c r="C165" s="28">
        <f>DATE(2019,6,17)</f>
        <v>43633</v>
      </c>
      <c r="D165" s="27">
        <v>51.93</v>
      </c>
      <c r="E165" s="27">
        <v>1.1221399999999999</v>
      </c>
    </row>
    <row r="166" spans="3:5" x14ac:dyDescent="0.25">
      <c r="C166" s="28">
        <f>DATE(2019,6,14)</f>
        <v>43630</v>
      </c>
      <c r="D166" s="27">
        <v>52.51</v>
      </c>
      <c r="E166" s="27">
        <v>1.1208899999999999</v>
      </c>
    </row>
    <row r="167" spans="3:5" x14ac:dyDescent="0.25">
      <c r="C167" s="28">
        <f>DATE(2019,6,13)</f>
        <v>43629</v>
      </c>
      <c r="D167" s="27">
        <v>52.28</v>
      </c>
      <c r="E167" s="27">
        <v>1.12771</v>
      </c>
    </row>
    <row r="168" spans="3:5" x14ac:dyDescent="0.25">
      <c r="C168" s="28">
        <f>DATE(2019,6,12)</f>
        <v>43628</v>
      </c>
      <c r="D168" s="27">
        <v>51.14</v>
      </c>
      <c r="E168" s="27">
        <v>1.1291599999999999</v>
      </c>
    </row>
    <row r="169" spans="3:5" x14ac:dyDescent="0.25">
      <c r="C169" s="28">
        <f>DATE(2019,6,11)</f>
        <v>43627</v>
      </c>
      <c r="D169" s="27">
        <v>53.27</v>
      </c>
      <c r="E169" s="27">
        <v>1.13269</v>
      </c>
    </row>
    <row r="170" spans="3:5" x14ac:dyDescent="0.25">
      <c r="C170" s="28">
        <f>DATE(2019,6,10)</f>
        <v>43626</v>
      </c>
      <c r="D170" s="27">
        <v>53.26</v>
      </c>
      <c r="E170" s="27">
        <v>1.1312500000000001</v>
      </c>
    </row>
    <row r="171" spans="3:5" x14ac:dyDescent="0.25">
      <c r="C171" s="28">
        <f>DATE(2019,6,7)</f>
        <v>43623</v>
      </c>
      <c r="D171" s="27">
        <v>53.99</v>
      </c>
      <c r="E171" s="27">
        <v>1.1333</v>
      </c>
    </row>
    <row r="172" spans="3:5" x14ac:dyDescent="0.25">
      <c r="C172" s="28">
        <f>DATE(2019,6,6)</f>
        <v>43622</v>
      </c>
      <c r="D172" s="27">
        <v>52.59</v>
      </c>
      <c r="E172" s="27">
        <v>1.12765</v>
      </c>
    </row>
    <row r="173" spans="3:5" x14ac:dyDescent="0.25">
      <c r="C173" s="28">
        <f>DATE(2019,6,5)</f>
        <v>43621</v>
      </c>
      <c r="D173" s="27">
        <v>51.68</v>
      </c>
      <c r="E173" s="27">
        <v>1.12266</v>
      </c>
    </row>
    <row r="174" spans="3:5" x14ac:dyDescent="0.25">
      <c r="C174" s="28">
        <f>DATE(2019,6,4)</f>
        <v>43620</v>
      </c>
      <c r="D174" s="27">
        <v>53.48</v>
      </c>
      <c r="E174" s="27">
        <v>1.1253</v>
      </c>
    </row>
    <row r="175" spans="3:5" x14ac:dyDescent="0.25">
      <c r="C175" s="28">
        <f>DATE(2019,6,3)</f>
        <v>43619</v>
      </c>
      <c r="D175" s="27">
        <v>53.25</v>
      </c>
      <c r="E175" s="27">
        <v>1.1243399999999999</v>
      </c>
    </row>
    <row r="176" spans="3:5" x14ac:dyDescent="0.25">
      <c r="C176" s="28">
        <f>DATE(2019,5,31)</f>
        <v>43616</v>
      </c>
      <c r="D176" s="27">
        <v>53.5</v>
      </c>
      <c r="E176" s="27">
        <v>1.11686</v>
      </c>
    </row>
    <row r="177" spans="3:5" x14ac:dyDescent="0.25">
      <c r="C177" s="28">
        <f>DATE(2019,5,30)</f>
        <v>43615</v>
      </c>
      <c r="D177" s="27">
        <v>56.59</v>
      </c>
      <c r="E177" s="27">
        <v>1.11294</v>
      </c>
    </row>
    <row r="178" spans="3:5" x14ac:dyDescent="0.25">
      <c r="C178" s="28">
        <f>DATE(2019,5,29)</f>
        <v>43614</v>
      </c>
      <c r="D178" s="27">
        <v>58.81</v>
      </c>
      <c r="E178" s="27">
        <v>1.11351</v>
      </c>
    </row>
    <row r="179" spans="3:5" x14ac:dyDescent="0.25">
      <c r="C179" s="28">
        <f>DATE(2019,5,28)</f>
        <v>43613</v>
      </c>
      <c r="D179" s="27">
        <v>59.14</v>
      </c>
      <c r="E179" s="27">
        <v>1.11652</v>
      </c>
    </row>
    <row r="180" spans="3:5" x14ac:dyDescent="0.25">
      <c r="C180" s="28">
        <f>DATE(2019,5,27)</f>
        <v>43612</v>
      </c>
      <c r="D180" s="27">
        <v>59.13</v>
      </c>
      <c r="E180" s="27">
        <v>1.1192899999999999</v>
      </c>
    </row>
    <row r="181" spans="3:5" x14ac:dyDescent="0.25">
      <c r="C181" s="28">
        <f>DATE(2019,5,24)</f>
        <v>43609</v>
      </c>
      <c r="D181" s="27">
        <v>58.63</v>
      </c>
      <c r="E181" s="27">
        <v>1.1202000000000001</v>
      </c>
    </row>
    <row r="182" spans="3:5" x14ac:dyDescent="0.25">
      <c r="C182" s="28">
        <f>DATE(2019,5,23)</f>
        <v>43608</v>
      </c>
      <c r="D182" s="27">
        <v>57.91</v>
      </c>
      <c r="E182" s="27">
        <v>1.1182700000000001</v>
      </c>
    </row>
    <row r="183" spans="3:5" x14ac:dyDescent="0.25">
      <c r="C183" s="28">
        <f>DATE(2019,5,22)</f>
        <v>43607</v>
      </c>
      <c r="D183" s="27">
        <v>61.42</v>
      </c>
      <c r="E183" s="27">
        <v>1.1152</v>
      </c>
    </row>
    <row r="184" spans="3:5" x14ac:dyDescent="0.25">
      <c r="C184" s="28">
        <f>DATE(2019,5,21)</f>
        <v>43606</v>
      </c>
      <c r="D184" s="27">
        <v>63.13</v>
      </c>
      <c r="E184" s="27">
        <v>1.1162000000000001</v>
      </c>
    </row>
    <row r="185" spans="3:5" x14ac:dyDescent="0.25">
      <c r="C185" s="28">
        <f>DATE(2019,5,20)</f>
        <v>43605</v>
      </c>
      <c r="D185" s="27">
        <v>63.1</v>
      </c>
      <c r="E185" s="27">
        <v>1.1166499999999999</v>
      </c>
    </row>
    <row r="186" spans="3:5" x14ac:dyDescent="0.25">
      <c r="C186" s="28">
        <f>DATE(2019,5,17)</f>
        <v>43602</v>
      </c>
      <c r="D186" s="27">
        <v>62.76</v>
      </c>
      <c r="E186" s="27">
        <v>1.11581</v>
      </c>
    </row>
    <row r="187" spans="3:5" x14ac:dyDescent="0.25">
      <c r="C187" s="28">
        <f>DATE(2019,5,16)</f>
        <v>43601</v>
      </c>
      <c r="D187" s="27">
        <v>62.87</v>
      </c>
      <c r="E187" s="27">
        <v>1.11724</v>
      </c>
    </row>
    <row r="188" spans="3:5" x14ac:dyDescent="0.25">
      <c r="C188" s="28">
        <f>DATE(2019,5,15)</f>
        <v>43600</v>
      </c>
      <c r="D188" s="27">
        <v>62.02</v>
      </c>
      <c r="E188" s="27">
        <v>1.1204000000000001</v>
      </c>
    </row>
    <row r="189" spans="3:5" x14ac:dyDescent="0.25">
      <c r="C189" s="28">
        <f>DATE(2019,5,14)</f>
        <v>43599</v>
      </c>
      <c r="D189" s="27">
        <v>61.78</v>
      </c>
      <c r="E189" s="27">
        <v>1.1206799999999999</v>
      </c>
    </row>
    <row r="190" spans="3:5" x14ac:dyDescent="0.25">
      <c r="C190" s="28">
        <f>DATE(2019,5,13)</f>
        <v>43598</v>
      </c>
      <c r="D190" s="27">
        <v>61.04</v>
      </c>
      <c r="E190" s="27">
        <v>1.1225099999999999</v>
      </c>
    </row>
    <row r="191" spans="3:5" x14ac:dyDescent="0.25">
      <c r="C191" s="28">
        <f>DATE(2019,5,10)</f>
        <v>43595</v>
      </c>
      <c r="D191" s="27">
        <v>61.66</v>
      </c>
      <c r="E191" s="27">
        <v>1.1237900000000001</v>
      </c>
    </row>
    <row r="192" spans="3:5" x14ac:dyDescent="0.25">
      <c r="C192" s="28">
        <f>DATE(2019,5,9)</f>
        <v>43594</v>
      </c>
      <c r="D192" s="27">
        <v>61.7</v>
      </c>
      <c r="E192" s="27">
        <v>1.1217299999999999</v>
      </c>
    </row>
    <row r="193" spans="3:5" x14ac:dyDescent="0.25">
      <c r="C193" s="28">
        <f>DATE(2019,5,8)</f>
        <v>43593</v>
      </c>
      <c r="D193" s="27">
        <v>62.12</v>
      </c>
      <c r="E193" s="27">
        <v>1.11938</v>
      </c>
    </row>
    <row r="194" spans="3:5" x14ac:dyDescent="0.25">
      <c r="C194" s="28">
        <f>DATE(2019,5,7)</f>
        <v>43592</v>
      </c>
      <c r="D194" s="27">
        <v>61.4</v>
      </c>
      <c r="E194" s="27">
        <v>1.11934</v>
      </c>
    </row>
    <row r="195" spans="3:5" x14ac:dyDescent="0.25">
      <c r="C195" s="28">
        <f>DATE(2019,5,6)</f>
        <v>43591</v>
      </c>
      <c r="D195" s="27">
        <v>62.25</v>
      </c>
      <c r="E195" s="27">
        <v>1.11944</v>
      </c>
    </row>
    <row r="196" spans="3:5" x14ac:dyDescent="0.25">
      <c r="C196" s="28">
        <f>DATE(2019,5,3)</f>
        <v>43588</v>
      </c>
      <c r="D196" s="27">
        <v>61.94</v>
      </c>
      <c r="E196" s="27">
        <v>1.1193299999999999</v>
      </c>
    </row>
    <row r="197" spans="3:5" x14ac:dyDescent="0.25">
      <c r="C197" s="28">
        <f>DATE(2019,5,2)</f>
        <v>43587</v>
      </c>
      <c r="D197" s="27">
        <v>61.81</v>
      </c>
      <c r="E197" s="27">
        <v>1.1171899999999999</v>
      </c>
    </row>
    <row r="198" spans="3:5" x14ac:dyDescent="0.25">
      <c r="C198" s="28">
        <f>DATE(2019,5,1)</f>
        <v>43586</v>
      </c>
      <c r="D198" s="27">
        <v>63.6</v>
      </c>
      <c r="E198" s="27">
        <v>1.1198900000000001</v>
      </c>
    </row>
    <row r="199" spans="3:5" x14ac:dyDescent="0.25">
      <c r="C199" s="28">
        <f>DATE(2019,4,30)</f>
        <v>43585</v>
      </c>
      <c r="D199" s="27">
        <v>63.91</v>
      </c>
      <c r="E199" s="27">
        <v>1.1213900000000001</v>
      </c>
    </row>
    <row r="200" spans="3:5" x14ac:dyDescent="0.25">
      <c r="C200" s="28">
        <f>DATE(2019,4,29)</f>
        <v>43584</v>
      </c>
      <c r="D200" s="27">
        <v>63.5</v>
      </c>
      <c r="E200" s="27">
        <v>1.1182799999999999</v>
      </c>
    </row>
    <row r="201" spans="3:5" x14ac:dyDescent="0.25">
      <c r="C201" s="28">
        <f>DATE(2019,4,26)</f>
        <v>43581</v>
      </c>
      <c r="D201" s="27">
        <v>63.3</v>
      </c>
      <c r="E201" s="27">
        <v>1.1149</v>
      </c>
    </row>
    <row r="202" spans="3:5" x14ac:dyDescent="0.25">
      <c r="C202" s="28">
        <f>DATE(2019,4,25)</f>
        <v>43580</v>
      </c>
      <c r="D202" s="27">
        <v>65.209999999999994</v>
      </c>
      <c r="E202" s="27">
        <v>1.1133999999999999</v>
      </c>
    </row>
    <row r="203" spans="3:5" x14ac:dyDescent="0.25">
      <c r="C203" s="28">
        <f>DATE(2019,4,24)</f>
        <v>43579</v>
      </c>
      <c r="D203" s="27">
        <v>65.89</v>
      </c>
      <c r="E203" s="27">
        <v>1.11551</v>
      </c>
    </row>
    <row r="204" spans="3:5" x14ac:dyDescent="0.25">
      <c r="C204" s="28">
        <f>DATE(2019,4,23)</f>
        <v>43578</v>
      </c>
      <c r="D204" s="27">
        <v>66.3</v>
      </c>
      <c r="E204" s="27">
        <v>1.1222399999999999</v>
      </c>
    </row>
    <row r="205" spans="3:5" x14ac:dyDescent="0.25">
      <c r="C205" s="28">
        <f>DATE(2019,4,22)</f>
        <v>43577</v>
      </c>
      <c r="D205" s="27">
        <v>65.55</v>
      </c>
      <c r="E205" s="27">
        <v>1.12578</v>
      </c>
    </row>
    <row r="206" spans="3:5" x14ac:dyDescent="0.25">
      <c r="C206" s="28">
        <f>DATE(2019,4,18)</f>
        <v>43573</v>
      </c>
      <c r="D206" s="27">
        <v>64</v>
      </c>
      <c r="E206" s="27">
        <v>1.12313</v>
      </c>
    </row>
    <row r="207" spans="3:5" x14ac:dyDescent="0.25">
      <c r="C207" s="28">
        <f>DATE(2019,4,17)</f>
        <v>43572</v>
      </c>
      <c r="D207" s="27">
        <v>63.76</v>
      </c>
      <c r="E207" s="27">
        <v>1.12982</v>
      </c>
    </row>
    <row r="208" spans="3:5" x14ac:dyDescent="0.25">
      <c r="C208" s="28">
        <f>DATE(2019,4,16)</f>
        <v>43571</v>
      </c>
      <c r="D208" s="27">
        <v>64.05</v>
      </c>
      <c r="E208" s="27">
        <v>1.1285499999999999</v>
      </c>
    </row>
    <row r="209" spans="3:5" x14ac:dyDescent="0.25">
      <c r="C209" s="28">
        <f>DATE(2019,4,15)</f>
        <v>43570</v>
      </c>
      <c r="D209" s="27">
        <v>63.4</v>
      </c>
      <c r="E209" s="27">
        <v>1.1300699999999999</v>
      </c>
    </row>
    <row r="210" spans="3:5" x14ac:dyDescent="0.25">
      <c r="C210" s="28">
        <f>DATE(2019,4,12)</f>
        <v>43567</v>
      </c>
      <c r="D210" s="27">
        <v>63.89</v>
      </c>
      <c r="E210" s="27">
        <v>1.12984</v>
      </c>
    </row>
    <row r="211" spans="3:5" x14ac:dyDescent="0.25">
      <c r="C211" s="28">
        <f>DATE(2019,4,11)</f>
        <v>43566</v>
      </c>
      <c r="D211" s="27">
        <v>63.58</v>
      </c>
      <c r="E211" s="27">
        <v>1.12561</v>
      </c>
    </row>
    <row r="212" spans="3:5" x14ac:dyDescent="0.25">
      <c r="C212" s="28">
        <f>DATE(2019,4,10)</f>
        <v>43565</v>
      </c>
      <c r="D212" s="27">
        <v>64.61</v>
      </c>
      <c r="E212" s="27">
        <v>1.1274900000000001</v>
      </c>
    </row>
    <row r="213" spans="3:5" x14ac:dyDescent="0.25">
      <c r="C213" s="28">
        <f>DATE(2019,4,9)</f>
        <v>43564</v>
      </c>
      <c r="D213" s="27">
        <v>63.98</v>
      </c>
      <c r="E213" s="27">
        <v>1.1264099999999999</v>
      </c>
    </row>
    <row r="214" spans="3:5" x14ac:dyDescent="0.25">
      <c r="C214" s="28">
        <f>DATE(2019,4,8)</f>
        <v>43563</v>
      </c>
      <c r="D214" s="27">
        <v>64.400000000000006</v>
      </c>
      <c r="E214" s="27">
        <v>1.1259999999999999</v>
      </c>
    </row>
    <row r="215" spans="3:5" x14ac:dyDescent="0.25">
      <c r="C215" s="28">
        <f>DATE(2019,4,5)</f>
        <v>43560</v>
      </c>
      <c r="D215" s="27">
        <v>63.08</v>
      </c>
      <c r="E215" s="27">
        <v>1.1212</v>
      </c>
    </row>
    <row r="216" spans="3:5" x14ac:dyDescent="0.25">
      <c r="C216" s="28">
        <f>DATE(2019,4,4)</f>
        <v>43559</v>
      </c>
      <c r="D216" s="27">
        <v>62.1</v>
      </c>
      <c r="E216" s="27">
        <v>1.12205</v>
      </c>
    </row>
    <row r="217" spans="3:5" x14ac:dyDescent="0.25">
      <c r="C217" s="28">
        <f>DATE(2019,4,3)</f>
        <v>43558</v>
      </c>
      <c r="D217" s="27">
        <v>62.46</v>
      </c>
      <c r="E217" s="27">
        <v>1.12364</v>
      </c>
    </row>
    <row r="218" spans="3:5" x14ac:dyDescent="0.25">
      <c r="C218" s="28">
        <f>DATE(2019,4,2)</f>
        <v>43557</v>
      </c>
      <c r="D218" s="27">
        <v>62.58</v>
      </c>
      <c r="E218" s="27">
        <v>1.12026</v>
      </c>
    </row>
    <row r="219" spans="3:5" x14ac:dyDescent="0.25">
      <c r="C219" s="28">
        <f>DATE(2019,4,1)</f>
        <v>43556</v>
      </c>
      <c r="D219" s="27">
        <v>61.59</v>
      </c>
      <c r="E219" s="27">
        <v>1.1202300000000001</v>
      </c>
    </row>
    <row r="220" spans="3:5" x14ac:dyDescent="0.25">
      <c r="C220" s="28">
        <f>DATE(2019,3,29)</f>
        <v>43553</v>
      </c>
      <c r="D220" s="27">
        <v>60.14</v>
      </c>
      <c r="E220" s="27">
        <v>1.1216999999999999</v>
      </c>
    </row>
    <row r="221" spans="3:5" x14ac:dyDescent="0.25">
      <c r="C221" s="28">
        <f>DATE(2019,3,28)</f>
        <v>43552</v>
      </c>
      <c r="D221" s="27">
        <v>59.3</v>
      </c>
      <c r="E221" s="27">
        <v>1.1225000000000001</v>
      </c>
    </row>
    <row r="222" spans="3:5" x14ac:dyDescent="0.25">
      <c r="C222" s="28">
        <f>DATE(2019,3,27)</f>
        <v>43551</v>
      </c>
      <c r="D222" s="27">
        <v>59.41</v>
      </c>
      <c r="E222" s="27">
        <v>1.12514</v>
      </c>
    </row>
    <row r="223" spans="3:5" x14ac:dyDescent="0.25">
      <c r="C223" s="28">
        <f>DATE(2019,3,26)</f>
        <v>43550</v>
      </c>
      <c r="D223" s="27">
        <v>59.94</v>
      </c>
      <c r="E223" s="27">
        <v>1.12704</v>
      </c>
    </row>
    <row r="224" spans="3:5" x14ac:dyDescent="0.25">
      <c r="C224" s="28">
        <f>DATE(2019,3,25)</f>
        <v>43549</v>
      </c>
      <c r="D224" s="27">
        <v>58.82</v>
      </c>
      <c r="E224" s="27">
        <v>1.1312899999999999</v>
      </c>
    </row>
    <row r="225" spans="3:5" x14ac:dyDescent="0.25">
      <c r="C225" s="28">
        <f>DATE(2019,3,22)</f>
        <v>43546</v>
      </c>
      <c r="D225" s="27">
        <v>59.04</v>
      </c>
      <c r="E225" s="27">
        <v>1.1299999999999999</v>
      </c>
    </row>
    <row r="226" spans="3:5" x14ac:dyDescent="0.25">
      <c r="C226" s="28">
        <f>DATE(2019,3,21)</f>
        <v>43545</v>
      </c>
      <c r="D226" s="27">
        <v>59.98</v>
      </c>
      <c r="E226" s="27">
        <v>1.1372899999999999</v>
      </c>
    </row>
    <row r="227" spans="3:5" x14ac:dyDescent="0.25">
      <c r="C227" s="28">
        <f>DATE(2019,3,20)</f>
        <v>43544</v>
      </c>
      <c r="D227" s="27">
        <v>60.23</v>
      </c>
      <c r="E227" s="27">
        <v>1.1424000000000001</v>
      </c>
    </row>
    <row r="228" spans="3:5" x14ac:dyDescent="0.25">
      <c r="C228" s="28">
        <f>DATE(2019,3,19)</f>
        <v>43543</v>
      </c>
      <c r="D228" s="27">
        <v>59.03</v>
      </c>
      <c r="E228" s="27">
        <v>1.1349</v>
      </c>
    </row>
    <row r="229" spans="3:5" x14ac:dyDescent="0.25">
      <c r="C229" s="28">
        <f>DATE(2019,3,18)</f>
        <v>43542</v>
      </c>
      <c r="D229" s="27">
        <v>59.09</v>
      </c>
      <c r="E229" s="27">
        <v>1.1334</v>
      </c>
    </row>
    <row r="230" spans="3:5" x14ac:dyDescent="0.25">
      <c r="C230" s="28">
        <f>DATE(2019,3,15)</f>
        <v>43539</v>
      </c>
      <c r="D230" s="27">
        <v>58.52</v>
      </c>
      <c r="E230" s="27">
        <v>1.1324000000000001</v>
      </c>
    </row>
    <row r="231" spans="3:5" x14ac:dyDescent="0.25">
      <c r="C231" s="28">
        <f>DATE(2019,3,14)</f>
        <v>43538</v>
      </c>
      <c r="D231" s="27">
        <v>58.61</v>
      </c>
      <c r="E231" s="27">
        <v>1.1304099999999999</v>
      </c>
    </row>
    <row r="232" spans="3:5" x14ac:dyDescent="0.25">
      <c r="C232" s="28">
        <f>DATE(2019,3,13)</f>
        <v>43537</v>
      </c>
      <c r="D232" s="27">
        <v>58.26</v>
      </c>
      <c r="E232" s="27">
        <v>1.1330199999999999</v>
      </c>
    </row>
    <row r="233" spans="3:5" x14ac:dyDescent="0.25">
      <c r="C233" s="28">
        <f>DATE(2019,3,12)</f>
        <v>43536</v>
      </c>
      <c r="D233" s="27">
        <v>56.87</v>
      </c>
      <c r="E233" s="27">
        <v>1.1287799999999999</v>
      </c>
    </row>
    <row r="234" spans="3:5" x14ac:dyDescent="0.25">
      <c r="C234" s="28">
        <f>DATE(2019,3,11)</f>
        <v>43535</v>
      </c>
      <c r="D234" s="27">
        <v>56.79</v>
      </c>
      <c r="E234" s="27">
        <v>1.12486</v>
      </c>
    </row>
    <row r="235" spans="3:5" x14ac:dyDescent="0.25">
      <c r="C235" s="28">
        <f>DATE(2019,3,8)</f>
        <v>43532</v>
      </c>
      <c r="D235" s="27">
        <v>56.07</v>
      </c>
      <c r="E235" s="27">
        <v>1.12323</v>
      </c>
    </row>
    <row r="236" spans="3:5" x14ac:dyDescent="0.25">
      <c r="C236" s="28">
        <f>DATE(2019,3,7)</f>
        <v>43531</v>
      </c>
      <c r="D236" s="27">
        <v>56.66</v>
      </c>
      <c r="E236" s="27">
        <v>1.1193</v>
      </c>
    </row>
    <row r="237" spans="3:5" x14ac:dyDescent="0.25">
      <c r="C237" s="28">
        <f>DATE(2019,3,6)</f>
        <v>43530</v>
      </c>
      <c r="D237" s="27">
        <v>56.22</v>
      </c>
      <c r="E237" s="27">
        <v>1.1305499999999999</v>
      </c>
    </row>
    <row r="238" spans="3:5" x14ac:dyDescent="0.25">
      <c r="C238" s="28">
        <f>DATE(2019,3,5)</f>
        <v>43529</v>
      </c>
      <c r="D238" s="27">
        <v>56.56</v>
      </c>
      <c r="E238" s="27">
        <v>1.13073</v>
      </c>
    </row>
    <row r="239" spans="3:5" x14ac:dyDescent="0.25">
      <c r="C239" s="28">
        <f>DATE(2019,3,4)</f>
        <v>43528</v>
      </c>
      <c r="D239" s="27">
        <v>56.59</v>
      </c>
      <c r="E239" s="27">
        <v>1.1339399999999999</v>
      </c>
    </row>
    <row r="240" spans="3:5" x14ac:dyDescent="0.25">
      <c r="C240" s="28">
        <f>DATE(2019,3,1)</f>
        <v>43525</v>
      </c>
      <c r="D240" s="27">
        <v>55.8</v>
      </c>
      <c r="E240" s="27">
        <v>1.1362000000000001</v>
      </c>
    </row>
    <row r="241" spans="3:5" x14ac:dyDescent="0.25">
      <c r="C241" s="28">
        <f>DATE(2019,2,28)</f>
        <v>43524</v>
      </c>
      <c r="D241" s="27">
        <v>57.22</v>
      </c>
      <c r="E241" s="27">
        <v>1.137</v>
      </c>
    </row>
    <row r="242" spans="3:5" x14ac:dyDescent="0.25">
      <c r="C242" s="28">
        <f>DATE(2019,2,27)</f>
        <v>43523</v>
      </c>
      <c r="D242" s="27">
        <v>56.94</v>
      </c>
      <c r="E242" s="27">
        <v>1.13693</v>
      </c>
    </row>
    <row r="243" spans="3:5" x14ac:dyDescent="0.25">
      <c r="C243" s="28">
        <f>DATE(2019,2,26)</f>
        <v>43522</v>
      </c>
      <c r="D243" s="27">
        <v>55.5</v>
      </c>
      <c r="E243" s="27">
        <v>1.13883</v>
      </c>
    </row>
    <row r="244" spans="3:5" x14ac:dyDescent="0.25">
      <c r="C244" s="28">
        <f>DATE(2019,2,25)</f>
        <v>43521</v>
      </c>
      <c r="D244" s="27">
        <v>55.48</v>
      </c>
      <c r="E244" s="27">
        <v>1.13571</v>
      </c>
    </row>
    <row r="245" spans="3:5" x14ac:dyDescent="0.25">
      <c r="C245" s="28">
        <f>DATE(2019,2,22)</f>
        <v>43518</v>
      </c>
      <c r="D245" s="27">
        <v>57.26</v>
      </c>
      <c r="E245" s="27">
        <v>1.1334</v>
      </c>
    </row>
    <row r="246" spans="3:5" x14ac:dyDescent="0.25">
      <c r="C246" s="28">
        <f>DATE(2019,2,21)</f>
        <v>43517</v>
      </c>
      <c r="D246" s="27">
        <v>56.96</v>
      </c>
      <c r="E246" s="27">
        <v>1.1332500000000001</v>
      </c>
    </row>
    <row r="247" spans="3:5" x14ac:dyDescent="0.25">
      <c r="C247" s="28">
        <f>DATE(2019,2,20)</f>
        <v>43516</v>
      </c>
      <c r="D247" s="27">
        <v>57.16</v>
      </c>
      <c r="E247" s="27">
        <v>1.1336999999999999</v>
      </c>
    </row>
    <row r="248" spans="3:5" x14ac:dyDescent="0.25">
      <c r="C248" s="28">
        <f>DATE(2019,2,19)</f>
        <v>43515</v>
      </c>
      <c r="D248" s="27">
        <v>56.09</v>
      </c>
      <c r="E248" s="27">
        <v>1.13395</v>
      </c>
    </row>
    <row r="249" spans="3:5" x14ac:dyDescent="0.25">
      <c r="C249" s="28">
        <f>DATE(2019,2,18)</f>
        <v>43514</v>
      </c>
      <c r="D249" s="27">
        <v>56.06</v>
      </c>
      <c r="E249" s="27">
        <v>1.1308100000000001</v>
      </c>
    </row>
    <row r="250" spans="3:5" x14ac:dyDescent="0.25">
      <c r="C250" s="28">
        <f>DATE(2019,2,15)</f>
        <v>43511</v>
      </c>
      <c r="D250" s="27">
        <v>55.59</v>
      </c>
      <c r="E250" s="27">
        <v>1.12947</v>
      </c>
    </row>
    <row r="251" spans="3:5" x14ac:dyDescent="0.25">
      <c r="C251" s="28">
        <f>DATE(2019,2,14)</f>
        <v>43510</v>
      </c>
      <c r="D251" s="27">
        <v>54.41</v>
      </c>
      <c r="E251" s="27">
        <v>1.1293299999999999</v>
      </c>
    </row>
    <row r="252" spans="3:5" x14ac:dyDescent="0.25">
      <c r="C252" s="28">
        <f>DATE(2019,2,13)</f>
        <v>43509</v>
      </c>
      <c r="D252" s="27">
        <v>53.9</v>
      </c>
      <c r="E252" s="27">
        <v>1.12582</v>
      </c>
    </row>
    <row r="253" spans="3:5" x14ac:dyDescent="0.25">
      <c r="C253" s="28">
        <f>DATE(2019,2,12)</f>
        <v>43508</v>
      </c>
      <c r="D253" s="27">
        <v>53.1</v>
      </c>
      <c r="E253" s="27">
        <v>1.1325000000000001</v>
      </c>
    </row>
    <row r="254" spans="3:5" x14ac:dyDescent="0.25">
      <c r="C254" s="28">
        <f>DATE(2019,2,11)</f>
        <v>43507</v>
      </c>
      <c r="D254" s="27">
        <v>52.41</v>
      </c>
      <c r="E254" s="27">
        <v>1.12751</v>
      </c>
    </row>
    <row r="255" spans="3:5" x14ac:dyDescent="0.25">
      <c r="C255" s="28">
        <f>DATE(2019,2,8)</f>
        <v>43504</v>
      </c>
      <c r="D255" s="27">
        <v>52.72</v>
      </c>
      <c r="E255" s="27">
        <v>1.13191</v>
      </c>
    </row>
    <row r="256" spans="3:5" x14ac:dyDescent="0.25">
      <c r="C256" s="28">
        <f>DATE(2019,2,7)</f>
        <v>43503</v>
      </c>
      <c r="D256" s="27">
        <v>52.64</v>
      </c>
      <c r="E256" s="27">
        <v>1.1339999999999999</v>
      </c>
    </row>
    <row r="257" spans="3:5" x14ac:dyDescent="0.25">
      <c r="C257" s="28">
        <f>DATE(2019,2,6)</f>
        <v>43502</v>
      </c>
      <c r="D257" s="27">
        <v>54.01</v>
      </c>
      <c r="E257" s="27">
        <v>1.13618</v>
      </c>
    </row>
    <row r="258" spans="3:5" x14ac:dyDescent="0.25">
      <c r="C258" s="28">
        <f>DATE(2019,2,5)</f>
        <v>43501</v>
      </c>
      <c r="D258" s="27">
        <v>53.66</v>
      </c>
      <c r="E258" s="27">
        <v>1.1404700000000001</v>
      </c>
    </row>
    <row r="259" spans="3:5" x14ac:dyDescent="0.25">
      <c r="C259" s="28">
        <f>DATE(2019,2,4)</f>
        <v>43500</v>
      </c>
      <c r="D259" s="27">
        <v>54.56</v>
      </c>
      <c r="E259" s="27">
        <v>1.14351</v>
      </c>
    </row>
    <row r="260" spans="3:5" x14ac:dyDescent="0.25">
      <c r="C260" s="28">
        <f>DATE(2019,2,1)</f>
        <v>43497</v>
      </c>
      <c r="D260" s="27">
        <v>55.26</v>
      </c>
      <c r="E260" s="27">
        <v>1.1455</v>
      </c>
    </row>
    <row r="261" spans="3:5" x14ac:dyDescent="0.25">
      <c r="C261" s="28">
        <f>DATE(2019,1,31)</f>
        <v>43496</v>
      </c>
      <c r="D261" s="27">
        <v>53.79</v>
      </c>
      <c r="E261" s="27">
        <v>1.14466</v>
      </c>
    </row>
    <row r="262" spans="3:5" x14ac:dyDescent="0.25">
      <c r="C262" s="28">
        <f>DATE(2019,1,30)</f>
        <v>43495</v>
      </c>
      <c r="D262" s="27">
        <v>54.23</v>
      </c>
      <c r="E262" s="27">
        <v>1.14784</v>
      </c>
    </row>
    <row r="263" spans="3:5" x14ac:dyDescent="0.25">
      <c r="C263" s="28">
        <f>DATE(2019,1,29)</f>
        <v>43494</v>
      </c>
      <c r="D263" s="27">
        <v>53.31</v>
      </c>
      <c r="E263" s="27">
        <v>1.1431</v>
      </c>
    </row>
    <row r="264" spans="3:5" x14ac:dyDescent="0.25">
      <c r="C264" s="28">
        <f>DATE(2019,1,28)</f>
        <v>43493</v>
      </c>
      <c r="D264" s="27">
        <v>51.99</v>
      </c>
      <c r="E264" s="27">
        <v>1.1426099999999999</v>
      </c>
    </row>
    <row r="265" spans="3:5" x14ac:dyDescent="0.25">
      <c r="C265" s="28">
        <f>DATE(2019,1,25)</f>
        <v>43490</v>
      </c>
      <c r="D265" s="27">
        <v>53.69</v>
      </c>
      <c r="E265" s="27">
        <v>1.1405000000000001</v>
      </c>
    </row>
    <row r="266" spans="3:5" x14ac:dyDescent="0.25">
      <c r="C266" s="28">
        <f>DATE(2019,1,24)</f>
        <v>43489</v>
      </c>
      <c r="D266" s="27">
        <v>53.13</v>
      </c>
      <c r="E266" s="27">
        <v>1.1305799999999999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C3:E266"/>
  <sheetViews>
    <sheetView zoomScale="85" zoomScaleNormal="85" workbookViewId="0"/>
  </sheetViews>
  <sheetFormatPr defaultRowHeight="15" x14ac:dyDescent="0.25"/>
  <cols>
    <col min="3" max="3" width="9.6328125" bestFit="1" customWidth="1"/>
  </cols>
  <sheetData>
    <row r="3" spans="3:5" x14ac:dyDescent="0.25">
      <c r="D3" s="4" t="str">
        <f>'Main 2'!$C$15</f>
        <v>%WBS 1!-ICE</v>
      </c>
      <c r="E3" s="4" t="str">
        <f>'Main 2'!$C$16</f>
        <v>$SPX</v>
      </c>
    </row>
    <row r="5" spans="3:5" x14ac:dyDescent="0.25">
      <c r="C5" s="27" t="e">
        <f ca="1">_xll.ICESeries(D3:E3,D6:E6,,EDATE(TODAY(),-12),TODAY(),,"TimelineMerge=Intersection")</f>
        <v>#NAME?</v>
      </c>
      <c r="D5" s="25" t="s">
        <v>10</v>
      </c>
      <c r="E5" s="25" t="s">
        <v>14</v>
      </c>
    </row>
    <row r="6" spans="3:5" x14ac:dyDescent="0.25">
      <c r="C6" s="27"/>
      <c r="D6" s="8" t="s">
        <v>6</v>
      </c>
      <c r="E6" s="8" t="s">
        <v>6</v>
      </c>
    </row>
    <row r="7" spans="3:5" x14ac:dyDescent="0.25">
      <c r="C7" s="27"/>
      <c r="D7" s="8" t="s">
        <v>11</v>
      </c>
      <c r="E7" s="8" t="s">
        <v>15</v>
      </c>
    </row>
    <row r="8" spans="3:5" x14ac:dyDescent="0.25">
      <c r="C8" s="28">
        <f>DATE(2020,1,24)</f>
        <v>43854</v>
      </c>
      <c r="D8" s="27">
        <v>54.23</v>
      </c>
      <c r="E8" s="27">
        <v>3293.76</v>
      </c>
    </row>
    <row r="9" spans="3:5" x14ac:dyDescent="0.25">
      <c r="C9" s="28">
        <f>DATE(2020,1,23)</f>
        <v>43853</v>
      </c>
      <c r="D9" s="27">
        <v>55.59</v>
      </c>
      <c r="E9" s="27">
        <v>3325.54</v>
      </c>
    </row>
    <row r="10" spans="3:5" x14ac:dyDescent="0.25">
      <c r="C10" s="28">
        <f>DATE(2020,1,22)</f>
        <v>43852</v>
      </c>
      <c r="D10" s="27">
        <v>56.74</v>
      </c>
      <c r="E10" s="27">
        <v>3321.75</v>
      </c>
    </row>
    <row r="11" spans="3:5" x14ac:dyDescent="0.25">
      <c r="C11" s="28">
        <f>DATE(2020,1,21)</f>
        <v>43851</v>
      </c>
      <c r="D11" s="27">
        <v>58.38</v>
      </c>
      <c r="E11" s="27">
        <v>3320.79</v>
      </c>
    </row>
    <row r="12" spans="3:5" x14ac:dyDescent="0.25">
      <c r="C12" s="28">
        <f>DATE(2020,1,17)</f>
        <v>43847</v>
      </c>
      <c r="D12" s="27">
        <v>58.54</v>
      </c>
      <c r="E12" s="27">
        <v>3329.62</v>
      </c>
    </row>
    <row r="13" spans="3:5" x14ac:dyDescent="0.25">
      <c r="C13" s="28">
        <f>DATE(2020,1,16)</f>
        <v>43846</v>
      </c>
      <c r="D13" s="27">
        <v>58.52</v>
      </c>
      <c r="E13" s="27">
        <v>3316.81</v>
      </c>
    </row>
    <row r="14" spans="3:5" x14ac:dyDescent="0.25">
      <c r="C14" s="28">
        <f>DATE(2020,1,15)</f>
        <v>43845</v>
      </c>
      <c r="D14" s="27">
        <v>57.81</v>
      </c>
      <c r="E14" s="27">
        <v>3289.29</v>
      </c>
    </row>
    <row r="15" spans="3:5" x14ac:dyDescent="0.25">
      <c r="C15" s="28">
        <f>DATE(2020,1,14)</f>
        <v>43844</v>
      </c>
      <c r="D15" s="27">
        <v>58.23</v>
      </c>
      <c r="E15" s="27">
        <v>3283.15</v>
      </c>
    </row>
    <row r="16" spans="3:5" x14ac:dyDescent="0.25">
      <c r="C16" s="28">
        <f>DATE(2020,1,13)</f>
        <v>43843</v>
      </c>
      <c r="D16" s="27">
        <v>58.08</v>
      </c>
      <c r="E16" s="27">
        <v>3288.13</v>
      </c>
    </row>
    <row r="17" spans="3:5" x14ac:dyDescent="0.25">
      <c r="C17" s="28">
        <f>DATE(2020,1,10)</f>
        <v>43840</v>
      </c>
      <c r="D17" s="27">
        <v>59.04</v>
      </c>
      <c r="E17" s="27">
        <v>3265.35</v>
      </c>
    </row>
    <row r="18" spans="3:5" x14ac:dyDescent="0.25">
      <c r="C18" s="28">
        <f>DATE(2020,1,9)</f>
        <v>43839</v>
      </c>
      <c r="D18" s="27">
        <v>59.56</v>
      </c>
      <c r="E18" s="27">
        <v>3274.7</v>
      </c>
    </row>
    <row r="19" spans="3:5" x14ac:dyDescent="0.25">
      <c r="C19" s="28">
        <f>DATE(2020,1,8)</f>
        <v>43838</v>
      </c>
      <c r="D19" s="27">
        <v>59.61</v>
      </c>
      <c r="E19" s="27">
        <v>3253.05</v>
      </c>
    </row>
    <row r="20" spans="3:5" x14ac:dyDescent="0.25">
      <c r="C20" s="28">
        <f>DATE(2020,1,7)</f>
        <v>43837</v>
      </c>
      <c r="D20" s="27">
        <v>62.7</v>
      </c>
      <c r="E20" s="27">
        <v>3237.18</v>
      </c>
    </row>
    <row r="21" spans="3:5" x14ac:dyDescent="0.25">
      <c r="C21" s="28">
        <f>DATE(2020,1,6)</f>
        <v>43836</v>
      </c>
      <c r="D21" s="27">
        <v>63.27</v>
      </c>
      <c r="E21" s="27">
        <v>3246.28</v>
      </c>
    </row>
    <row r="22" spans="3:5" x14ac:dyDescent="0.25">
      <c r="C22" s="28">
        <f>DATE(2020,1,3)</f>
        <v>43833</v>
      </c>
      <c r="D22" s="27">
        <v>63.05</v>
      </c>
      <c r="E22" s="27">
        <v>3234.85</v>
      </c>
    </row>
    <row r="23" spans="3:5" x14ac:dyDescent="0.25">
      <c r="C23" s="28">
        <f>DATE(2020,1,2)</f>
        <v>43832</v>
      </c>
      <c r="D23" s="27">
        <v>61.18</v>
      </c>
      <c r="E23" s="27">
        <v>3257.85</v>
      </c>
    </row>
    <row r="24" spans="3:5" x14ac:dyDescent="0.25">
      <c r="C24" s="28">
        <f>DATE(2019,12,31)</f>
        <v>43830</v>
      </c>
      <c r="D24" s="27">
        <v>61.06</v>
      </c>
      <c r="E24" s="27">
        <v>3230.78</v>
      </c>
    </row>
    <row r="25" spans="3:5" x14ac:dyDescent="0.25">
      <c r="C25" s="28">
        <f>DATE(2019,12,30)</f>
        <v>43829</v>
      </c>
      <c r="D25" s="27">
        <v>61.68</v>
      </c>
      <c r="E25" s="27">
        <v>3221.29</v>
      </c>
    </row>
    <row r="26" spans="3:5" x14ac:dyDescent="0.25">
      <c r="C26" s="28">
        <f>DATE(2019,12,27)</f>
        <v>43826</v>
      </c>
      <c r="D26" s="27">
        <v>61.72</v>
      </c>
      <c r="E26" s="27">
        <v>3240.02</v>
      </c>
    </row>
    <row r="27" spans="3:5" x14ac:dyDescent="0.25">
      <c r="C27" s="28">
        <f>DATE(2019,12,26)</f>
        <v>43825</v>
      </c>
      <c r="D27" s="27">
        <v>61.68</v>
      </c>
      <c r="E27" s="27">
        <v>3239.91</v>
      </c>
    </row>
    <row r="28" spans="3:5" x14ac:dyDescent="0.25">
      <c r="C28" s="28">
        <f>DATE(2019,12,24)</f>
        <v>43823</v>
      </c>
      <c r="D28" s="27">
        <v>61.11</v>
      </c>
      <c r="E28" s="27">
        <v>3223.38</v>
      </c>
    </row>
    <row r="29" spans="3:5" x14ac:dyDescent="0.25">
      <c r="C29" s="28">
        <f>DATE(2019,12,23)</f>
        <v>43822</v>
      </c>
      <c r="D29" s="27">
        <v>60.52</v>
      </c>
      <c r="E29" s="27">
        <v>3224.01</v>
      </c>
    </row>
    <row r="30" spans="3:5" x14ac:dyDescent="0.25">
      <c r="C30" s="28">
        <f>DATE(2019,12,20)</f>
        <v>43819</v>
      </c>
      <c r="D30" s="27">
        <v>60.44</v>
      </c>
      <c r="E30" s="27">
        <v>3221.22</v>
      </c>
    </row>
    <row r="31" spans="3:5" x14ac:dyDescent="0.25">
      <c r="C31" s="28">
        <f>DATE(2019,12,19)</f>
        <v>43818</v>
      </c>
      <c r="D31" s="27">
        <v>61.18</v>
      </c>
      <c r="E31" s="27">
        <v>3205.37</v>
      </c>
    </row>
    <row r="32" spans="3:5" x14ac:dyDescent="0.25">
      <c r="C32" s="28">
        <f>DATE(2019,12,18)</f>
        <v>43817</v>
      </c>
      <c r="D32" s="27">
        <v>60.93</v>
      </c>
      <c r="E32" s="27">
        <v>3191.14</v>
      </c>
    </row>
    <row r="33" spans="3:5" x14ac:dyDescent="0.25">
      <c r="C33" s="28">
        <f>DATE(2019,12,17)</f>
        <v>43816</v>
      </c>
      <c r="D33" s="27">
        <v>60.94</v>
      </c>
      <c r="E33" s="27">
        <v>3192.52</v>
      </c>
    </row>
    <row r="34" spans="3:5" x14ac:dyDescent="0.25">
      <c r="C34" s="28">
        <f>DATE(2019,12,16)</f>
        <v>43815</v>
      </c>
      <c r="D34" s="27">
        <v>60.21</v>
      </c>
      <c r="E34" s="27">
        <v>3191.45</v>
      </c>
    </row>
    <row r="35" spans="3:5" x14ac:dyDescent="0.25">
      <c r="C35" s="28">
        <f>DATE(2019,12,13)</f>
        <v>43812</v>
      </c>
      <c r="D35" s="27">
        <v>60.07</v>
      </c>
      <c r="E35" s="27">
        <v>3168.8</v>
      </c>
    </row>
    <row r="36" spans="3:5" x14ac:dyDescent="0.25">
      <c r="C36" s="28">
        <f>DATE(2019,12,12)</f>
        <v>43811</v>
      </c>
      <c r="D36" s="27">
        <v>59.18</v>
      </c>
      <c r="E36" s="27">
        <v>3168.57</v>
      </c>
    </row>
    <row r="37" spans="3:5" x14ac:dyDescent="0.25">
      <c r="C37" s="28">
        <f>DATE(2019,12,11)</f>
        <v>43810</v>
      </c>
      <c r="D37" s="27">
        <v>58.76</v>
      </c>
      <c r="E37" s="27">
        <v>3141.63</v>
      </c>
    </row>
    <row r="38" spans="3:5" x14ac:dyDescent="0.25">
      <c r="C38" s="28">
        <f>DATE(2019,12,10)</f>
        <v>43809</v>
      </c>
      <c r="D38" s="27">
        <v>59.24</v>
      </c>
      <c r="E38" s="27">
        <v>3132.52</v>
      </c>
    </row>
    <row r="39" spans="3:5" x14ac:dyDescent="0.25">
      <c r="C39" s="28">
        <f>DATE(2019,12,9)</f>
        <v>43808</v>
      </c>
      <c r="D39" s="27">
        <v>59.02</v>
      </c>
      <c r="E39" s="27">
        <v>3135.96</v>
      </c>
    </row>
    <row r="40" spans="3:5" x14ac:dyDescent="0.25">
      <c r="C40" s="28">
        <f>DATE(2019,12,6)</f>
        <v>43805</v>
      </c>
      <c r="D40" s="27">
        <v>59.2</v>
      </c>
      <c r="E40" s="27">
        <v>3145.91</v>
      </c>
    </row>
    <row r="41" spans="3:5" x14ac:dyDescent="0.25">
      <c r="C41" s="28">
        <f>DATE(2019,12,5)</f>
        <v>43804</v>
      </c>
      <c r="D41" s="27">
        <v>58.43</v>
      </c>
      <c r="E41" s="27">
        <v>3117.43</v>
      </c>
    </row>
    <row r="42" spans="3:5" x14ac:dyDescent="0.25">
      <c r="C42" s="28">
        <f>DATE(2019,12,4)</f>
        <v>43803</v>
      </c>
      <c r="D42" s="27">
        <v>58.43</v>
      </c>
      <c r="E42" s="27">
        <v>3112.76</v>
      </c>
    </row>
    <row r="43" spans="3:5" x14ac:dyDescent="0.25">
      <c r="C43" s="28">
        <f>DATE(2019,12,3)</f>
        <v>43802</v>
      </c>
      <c r="D43" s="27">
        <v>56.1</v>
      </c>
      <c r="E43" s="27">
        <v>3093.2</v>
      </c>
    </row>
    <row r="44" spans="3:5" x14ac:dyDescent="0.25">
      <c r="C44" s="28">
        <f>DATE(2019,12,2)</f>
        <v>43801</v>
      </c>
      <c r="D44" s="27">
        <v>55.96</v>
      </c>
      <c r="E44" s="27">
        <v>3113.87</v>
      </c>
    </row>
    <row r="45" spans="3:5" x14ac:dyDescent="0.25">
      <c r="C45" s="28">
        <f>DATE(2019,11,29)</f>
        <v>43798</v>
      </c>
      <c r="D45" s="27">
        <v>55.17</v>
      </c>
      <c r="E45" s="27">
        <v>3140.98</v>
      </c>
    </row>
    <row r="46" spans="3:5" x14ac:dyDescent="0.25">
      <c r="C46" s="28">
        <f>DATE(2019,11,27)</f>
        <v>43796</v>
      </c>
      <c r="D46" s="27">
        <v>58.11</v>
      </c>
      <c r="E46" s="27">
        <v>3153.63</v>
      </c>
    </row>
    <row r="47" spans="3:5" x14ac:dyDescent="0.25">
      <c r="C47" s="28">
        <f>DATE(2019,11,26)</f>
        <v>43795</v>
      </c>
      <c r="D47" s="27">
        <v>58.41</v>
      </c>
      <c r="E47" s="27">
        <v>3140.52</v>
      </c>
    </row>
    <row r="48" spans="3:5" x14ac:dyDescent="0.25">
      <c r="C48" s="28">
        <f>DATE(2019,11,25)</f>
        <v>43794</v>
      </c>
      <c r="D48" s="27">
        <v>58.01</v>
      </c>
      <c r="E48" s="27">
        <v>3133.64</v>
      </c>
    </row>
    <row r="49" spans="3:5" x14ac:dyDescent="0.25">
      <c r="C49" s="28">
        <f>DATE(2019,11,22)</f>
        <v>43791</v>
      </c>
      <c r="D49" s="27">
        <v>57.77</v>
      </c>
      <c r="E49" s="27">
        <v>3110.29</v>
      </c>
    </row>
    <row r="50" spans="3:5" x14ac:dyDescent="0.25">
      <c r="C50" s="28">
        <f>DATE(2019,11,21)</f>
        <v>43790</v>
      </c>
      <c r="D50" s="27">
        <v>58.58</v>
      </c>
      <c r="E50" s="27">
        <v>3103.54</v>
      </c>
    </row>
    <row r="51" spans="3:5" x14ac:dyDescent="0.25">
      <c r="C51" s="28">
        <f>DATE(2019,11,20)</f>
        <v>43789</v>
      </c>
      <c r="D51" s="27">
        <v>57.01</v>
      </c>
      <c r="E51" s="27">
        <v>3108.46</v>
      </c>
    </row>
    <row r="52" spans="3:5" x14ac:dyDescent="0.25">
      <c r="C52" s="28">
        <f>DATE(2019,11,19)</f>
        <v>43788</v>
      </c>
      <c r="D52" s="27">
        <v>55.21</v>
      </c>
      <c r="E52" s="27">
        <v>3120.18</v>
      </c>
    </row>
    <row r="53" spans="3:5" x14ac:dyDescent="0.25">
      <c r="C53" s="28">
        <f>DATE(2019,11,18)</f>
        <v>43787</v>
      </c>
      <c r="D53" s="27">
        <v>57.05</v>
      </c>
      <c r="E53" s="27">
        <v>3122.03</v>
      </c>
    </row>
    <row r="54" spans="3:5" x14ac:dyDescent="0.25">
      <c r="C54" s="28">
        <f>DATE(2019,11,15)</f>
        <v>43784</v>
      </c>
      <c r="D54" s="27">
        <v>57.72</v>
      </c>
      <c r="E54" s="27">
        <v>3120.46</v>
      </c>
    </row>
    <row r="55" spans="3:5" x14ac:dyDescent="0.25">
      <c r="C55" s="28">
        <f>DATE(2019,11,14)</f>
        <v>43783</v>
      </c>
      <c r="D55" s="27">
        <v>56.77</v>
      </c>
      <c r="E55" s="27">
        <v>3096.63</v>
      </c>
    </row>
    <row r="56" spans="3:5" x14ac:dyDescent="0.25">
      <c r="C56" s="28">
        <f>DATE(2019,11,13)</f>
        <v>43782</v>
      </c>
      <c r="D56" s="27">
        <v>57.12</v>
      </c>
      <c r="E56" s="27">
        <v>3094.04</v>
      </c>
    </row>
    <row r="57" spans="3:5" x14ac:dyDescent="0.25">
      <c r="C57" s="28">
        <f>DATE(2019,11,12)</f>
        <v>43781</v>
      </c>
      <c r="D57" s="27">
        <v>56.8</v>
      </c>
      <c r="E57" s="27">
        <v>3091.84</v>
      </c>
    </row>
    <row r="58" spans="3:5" x14ac:dyDescent="0.25">
      <c r="C58" s="28">
        <f>DATE(2019,11,11)</f>
        <v>43780</v>
      </c>
      <c r="D58" s="27">
        <v>56.86</v>
      </c>
      <c r="E58" s="27">
        <v>3087.01</v>
      </c>
    </row>
    <row r="59" spans="3:5" x14ac:dyDescent="0.25">
      <c r="C59" s="28">
        <f>DATE(2019,11,8)</f>
        <v>43777</v>
      </c>
      <c r="D59" s="27">
        <v>57.24</v>
      </c>
      <c r="E59" s="27">
        <v>3093.08</v>
      </c>
    </row>
    <row r="60" spans="3:5" x14ac:dyDescent="0.25">
      <c r="C60" s="28">
        <f>DATE(2019,11,7)</f>
        <v>43776</v>
      </c>
      <c r="D60" s="27">
        <v>57.15</v>
      </c>
      <c r="E60" s="27">
        <v>3085.18</v>
      </c>
    </row>
    <row r="61" spans="3:5" x14ac:dyDescent="0.25">
      <c r="C61" s="28">
        <f>DATE(2019,11,6)</f>
        <v>43775</v>
      </c>
      <c r="D61" s="27">
        <v>56.35</v>
      </c>
      <c r="E61" s="27">
        <v>3076.78</v>
      </c>
    </row>
    <row r="62" spans="3:5" x14ac:dyDescent="0.25">
      <c r="C62" s="28">
        <f>DATE(2019,11,5)</f>
        <v>43774</v>
      </c>
      <c r="D62" s="27">
        <v>57.23</v>
      </c>
      <c r="E62" s="27">
        <v>3074.62</v>
      </c>
    </row>
    <row r="63" spans="3:5" x14ac:dyDescent="0.25">
      <c r="C63" s="28">
        <f>DATE(2019,11,4)</f>
        <v>43773</v>
      </c>
      <c r="D63" s="27">
        <v>56.54</v>
      </c>
      <c r="E63" s="27">
        <v>3078.27</v>
      </c>
    </row>
    <row r="64" spans="3:5" x14ac:dyDescent="0.25">
      <c r="C64" s="28">
        <f>DATE(2019,11,1)</f>
        <v>43770</v>
      </c>
      <c r="D64" s="27">
        <v>56.2</v>
      </c>
      <c r="E64" s="27">
        <v>3066.91</v>
      </c>
    </row>
    <row r="65" spans="3:5" x14ac:dyDescent="0.25">
      <c r="C65" s="28">
        <f>DATE(2019,10,31)</f>
        <v>43769</v>
      </c>
      <c r="D65" s="27">
        <v>54.18</v>
      </c>
      <c r="E65" s="27">
        <v>3037.56</v>
      </c>
    </row>
    <row r="66" spans="3:5" x14ac:dyDescent="0.25">
      <c r="C66" s="28">
        <f>DATE(2019,10,30)</f>
        <v>43768</v>
      </c>
      <c r="D66" s="27">
        <v>55.06</v>
      </c>
      <c r="E66" s="27">
        <v>3046.77</v>
      </c>
    </row>
    <row r="67" spans="3:5" x14ac:dyDescent="0.25">
      <c r="C67" s="28">
        <f>DATE(2019,10,29)</f>
        <v>43767</v>
      </c>
      <c r="D67" s="27">
        <v>55.54</v>
      </c>
      <c r="E67" s="27">
        <v>3036.89</v>
      </c>
    </row>
    <row r="68" spans="3:5" x14ac:dyDescent="0.25">
      <c r="C68" s="28">
        <f>DATE(2019,10,28)</f>
        <v>43766</v>
      </c>
      <c r="D68" s="27">
        <v>55.81</v>
      </c>
      <c r="E68" s="27">
        <v>3039.42</v>
      </c>
    </row>
    <row r="69" spans="3:5" x14ac:dyDescent="0.25">
      <c r="C69" s="28">
        <f>DATE(2019,10,25)</f>
        <v>43763</v>
      </c>
      <c r="D69" s="27">
        <v>56.66</v>
      </c>
      <c r="E69" s="27">
        <v>3022.55</v>
      </c>
    </row>
    <row r="70" spans="3:5" x14ac:dyDescent="0.25">
      <c r="C70" s="28">
        <f>DATE(2019,10,24)</f>
        <v>43762</v>
      </c>
      <c r="D70" s="27">
        <v>56.23</v>
      </c>
      <c r="E70" s="27">
        <v>3010.29</v>
      </c>
    </row>
    <row r="71" spans="3:5" x14ac:dyDescent="0.25">
      <c r="C71" s="28">
        <f>DATE(2019,10,23)</f>
        <v>43761</v>
      </c>
      <c r="D71" s="27">
        <v>55.97</v>
      </c>
      <c r="E71" s="27">
        <v>3004.52</v>
      </c>
    </row>
    <row r="72" spans="3:5" x14ac:dyDescent="0.25">
      <c r="C72" s="28">
        <f>DATE(2019,10,22)</f>
        <v>43760</v>
      </c>
      <c r="D72" s="27">
        <v>54.48</v>
      </c>
      <c r="E72" s="27">
        <v>2995.99</v>
      </c>
    </row>
    <row r="73" spans="3:5" x14ac:dyDescent="0.25">
      <c r="C73" s="28">
        <f>DATE(2019,10,21)</f>
        <v>43759</v>
      </c>
      <c r="D73" s="27">
        <v>53.31</v>
      </c>
      <c r="E73" s="27">
        <v>3006.72</v>
      </c>
    </row>
    <row r="74" spans="3:5" x14ac:dyDescent="0.25">
      <c r="C74" s="28">
        <f>DATE(2019,10,18)</f>
        <v>43756</v>
      </c>
      <c r="D74" s="27">
        <v>53.78</v>
      </c>
      <c r="E74" s="27">
        <v>2986.2</v>
      </c>
    </row>
    <row r="75" spans="3:5" x14ac:dyDescent="0.25">
      <c r="C75" s="28">
        <f>DATE(2019,10,17)</f>
        <v>43755</v>
      </c>
      <c r="D75" s="27">
        <v>53.93</v>
      </c>
      <c r="E75" s="27">
        <v>2997.95</v>
      </c>
    </row>
    <row r="76" spans="3:5" x14ac:dyDescent="0.25">
      <c r="C76" s="28">
        <f>DATE(2019,10,16)</f>
        <v>43754</v>
      </c>
      <c r="D76" s="27">
        <v>53.36</v>
      </c>
      <c r="E76" s="27">
        <v>2989.69</v>
      </c>
    </row>
    <row r="77" spans="3:5" x14ac:dyDescent="0.25">
      <c r="C77" s="28">
        <f>DATE(2019,10,15)</f>
        <v>43753</v>
      </c>
      <c r="D77" s="27">
        <v>52.81</v>
      </c>
      <c r="E77" s="27">
        <v>2995.68</v>
      </c>
    </row>
    <row r="78" spans="3:5" x14ac:dyDescent="0.25">
      <c r="C78" s="28">
        <f>DATE(2019,10,14)</f>
        <v>43752</v>
      </c>
      <c r="D78" s="27">
        <v>53.59</v>
      </c>
      <c r="E78" s="27">
        <v>2966.15</v>
      </c>
    </row>
    <row r="79" spans="3:5" x14ac:dyDescent="0.25">
      <c r="C79" s="28">
        <f>DATE(2019,10,11)</f>
        <v>43749</v>
      </c>
      <c r="D79" s="27">
        <v>54.7</v>
      </c>
      <c r="E79" s="27">
        <v>2970.27</v>
      </c>
    </row>
    <row r="80" spans="3:5" x14ac:dyDescent="0.25">
      <c r="C80" s="28">
        <f>DATE(2019,10,10)</f>
        <v>43748</v>
      </c>
      <c r="D80" s="27">
        <v>53.55</v>
      </c>
      <c r="E80" s="27">
        <v>2938.13</v>
      </c>
    </row>
    <row r="81" spans="3:5" x14ac:dyDescent="0.25">
      <c r="C81" s="28">
        <f>DATE(2019,10,9)</f>
        <v>43747</v>
      </c>
      <c r="D81" s="27">
        <v>52.59</v>
      </c>
      <c r="E81" s="27">
        <v>2919.4</v>
      </c>
    </row>
    <row r="82" spans="3:5" x14ac:dyDescent="0.25">
      <c r="C82" s="28">
        <f>DATE(2019,10,8)</f>
        <v>43746</v>
      </c>
      <c r="D82" s="27">
        <v>52.63</v>
      </c>
      <c r="E82" s="27">
        <v>2893.06</v>
      </c>
    </row>
    <row r="83" spans="3:5" x14ac:dyDescent="0.25">
      <c r="C83" s="28">
        <f>DATE(2019,10,7)</f>
        <v>43745</v>
      </c>
      <c r="D83" s="27">
        <v>52.75</v>
      </c>
      <c r="E83" s="27">
        <v>2938.79</v>
      </c>
    </row>
    <row r="84" spans="3:5" x14ac:dyDescent="0.25">
      <c r="C84" s="28">
        <f>DATE(2019,10,4)</f>
        <v>43742</v>
      </c>
      <c r="D84" s="27">
        <v>52.81</v>
      </c>
      <c r="E84" s="27">
        <v>2952.01</v>
      </c>
    </row>
    <row r="85" spans="3:5" x14ac:dyDescent="0.25">
      <c r="C85" s="28">
        <f>DATE(2019,10,3)</f>
        <v>43741</v>
      </c>
      <c r="D85" s="27">
        <v>52.45</v>
      </c>
      <c r="E85" s="27">
        <v>2910.63</v>
      </c>
    </row>
    <row r="86" spans="3:5" x14ac:dyDescent="0.25">
      <c r="C86" s="28">
        <f>DATE(2019,10,2)</f>
        <v>43740</v>
      </c>
      <c r="D86" s="27">
        <v>52.64</v>
      </c>
      <c r="E86" s="27">
        <v>2887.61</v>
      </c>
    </row>
    <row r="87" spans="3:5" x14ac:dyDescent="0.25">
      <c r="C87" s="28">
        <f>DATE(2019,10,1)</f>
        <v>43739</v>
      </c>
      <c r="D87" s="27">
        <v>53.62</v>
      </c>
      <c r="E87" s="27">
        <v>2940.25</v>
      </c>
    </row>
    <row r="88" spans="3:5" x14ac:dyDescent="0.25">
      <c r="C88" s="28">
        <f>DATE(2019,9,30)</f>
        <v>43738</v>
      </c>
      <c r="D88" s="27">
        <v>54.07</v>
      </c>
      <c r="E88" s="27">
        <v>2976.74</v>
      </c>
    </row>
    <row r="89" spans="3:5" x14ac:dyDescent="0.25">
      <c r="C89" s="28">
        <f>DATE(2019,9,27)</f>
        <v>43735</v>
      </c>
      <c r="D89" s="27">
        <v>55.91</v>
      </c>
      <c r="E89" s="27">
        <v>2961.79</v>
      </c>
    </row>
    <row r="90" spans="3:5" x14ac:dyDescent="0.25">
      <c r="C90" s="28">
        <f>DATE(2019,9,26)</f>
        <v>43734</v>
      </c>
      <c r="D90" s="27">
        <v>56.41</v>
      </c>
      <c r="E90" s="27">
        <v>2977.62</v>
      </c>
    </row>
    <row r="91" spans="3:5" x14ac:dyDescent="0.25">
      <c r="C91" s="28">
        <f>DATE(2019,9,25)</f>
        <v>43733</v>
      </c>
      <c r="D91" s="27">
        <v>56.49</v>
      </c>
      <c r="E91" s="27">
        <v>2984.87</v>
      </c>
    </row>
    <row r="92" spans="3:5" x14ac:dyDescent="0.25">
      <c r="C92" s="28">
        <f>DATE(2019,9,24)</f>
        <v>43732</v>
      </c>
      <c r="D92" s="27">
        <v>57.29</v>
      </c>
      <c r="E92" s="27">
        <v>2966.6</v>
      </c>
    </row>
    <row r="93" spans="3:5" x14ac:dyDescent="0.25">
      <c r="C93" s="28">
        <f>DATE(2019,9,23)</f>
        <v>43731</v>
      </c>
      <c r="D93" s="27">
        <v>58.64</v>
      </c>
      <c r="E93" s="27">
        <v>2991.78</v>
      </c>
    </row>
    <row r="94" spans="3:5" x14ac:dyDescent="0.25">
      <c r="C94" s="28">
        <f>DATE(2019,9,20)</f>
        <v>43728</v>
      </c>
      <c r="D94" s="27">
        <v>58.09</v>
      </c>
      <c r="E94" s="27">
        <v>2992.07</v>
      </c>
    </row>
    <row r="95" spans="3:5" x14ac:dyDescent="0.25">
      <c r="C95" s="28">
        <f>DATE(2019,9,19)</f>
        <v>43727</v>
      </c>
      <c r="D95" s="27">
        <v>58.13</v>
      </c>
      <c r="E95" s="27">
        <v>3006.79</v>
      </c>
    </row>
    <row r="96" spans="3:5" x14ac:dyDescent="0.25">
      <c r="C96" s="28">
        <f>DATE(2019,9,18)</f>
        <v>43726</v>
      </c>
      <c r="D96" s="27">
        <v>58.11</v>
      </c>
      <c r="E96" s="27">
        <v>3006.73</v>
      </c>
    </row>
    <row r="97" spans="3:5" x14ac:dyDescent="0.25">
      <c r="C97" s="28">
        <f>DATE(2019,9,17)</f>
        <v>43725</v>
      </c>
      <c r="D97" s="27">
        <v>59.34</v>
      </c>
      <c r="E97" s="27">
        <v>3005.7</v>
      </c>
    </row>
    <row r="98" spans="3:5" x14ac:dyDescent="0.25">
      <c r="C98" s="28">
        <f>DATE(2019,9,16)</f>
        <v>43724</v>
      </c>
      <c r="D98" s="27">
        <v>62.9</v>
      </c>
      <c r="E98" s="27">
        <v>2997.96</v>
      </c>
    </row>
    <row r="99" spans="3:5" x14ac:dyDescent="0.25">
      <c r="C99" s="28">
        <f>DATE(2019,9,13)</f>
        <v>43721</v>
      </c>
      <c r="D99" s="27">
        <v>54.85</v>
      </c>
      <c r="E99" s="27">
        <v>3007.39</v>
      </c>
    </row>
    <row r="100" spans="3:5" x14ac:dyDescent="0.25">
      <c r="C100" s="28">
        <f>DATE(2019,9,12)</f>
        <v>43720</v>
      </c>
      <c r="D100" s="27">
        <v>55.09</v>
      </c>
      <c r="E100" s="27">
        <v>3009.57</v>
      </c>
    </row>
    <row r="101" spans="3:5" x14ac:dyDescent="0.25">
      <c r="C101" s="28">
        <f>DATE(2019,9,11)</f>
        <v>43719</v>
      </c>
      <c r="D101" s="27">
        <v>55.75</v>
      </c>
      <c r="E101" s="27">
        <v>3000.93</v>
      </c>
    </row>
    <row r="102" spans="3:5" x14ac:dyDescent="0.25">
      <c r="C102" s="28">
        <f>DATE(2019,9,10)</f>
        <v>43718</v>
      </c>
      <c r="D102" s="27">
        <v>57.4</v>
      </c>
      <c r="E102" s="27">
        <v>2979.39</v>
      </c>
    </row>
    <row r="103" spans="3:5" x14ac:dyDescent="0.25">
      <c r="C103" s="28">
        <f>DATE(2019,9,9)</f>
        <v>43717</v>
      </c>
      <c r="D103" s="27">
        <v>57.85</v>
      </c>
      <c r="E103" s="27">
        <v>2978.43</v>
      </c>
    </row>
    <row r="104" spans="3:5" x14ac:dyDescent="0.25">
      <c r="C104" s="28">
        <f>DATE(2019,9,6)</f>
        <v>43714</v>
      </c>
      <c r="D104" s="27">
        <v>56.52</v>
      </c>
      <c r="E104" s="27">
        <v>2978.71</v>
      </c>
    </row>
    <row r="105" spans="3:5" x14ac:dyDescent="0.25">
      <c r="C105" s="28">
        <f>DATE(2019,9,5)</f>
        <v>43713</v>
      </c>
      <c r="D105" s="27">
        <v>56.3</v>
      </c>
      <c r="E105" s="27">
        <v>2976</v>
      </c>
    </row>
    <row r="106" spans="3:5" x14ac:dyDescent="0.25">
      <c r="C106" s="28">
        <f>DATE(2019,9,4)</f>
        <v>43712</v>
      </c>
      <c r="D106" s="27">
        <v>56.26</v>
      </c>
      <c r="E106" s="27">
        <v>2937.78</v>
      </c>
    </row>
    <row r="107" spans="3:5" x14ac:dyDescent="0.25">
      <c r="C107" s="28">
        <f>DATE(2019,9,3)</f>
        <v>43711</v>
      </c>
      <c r="D107" s="27">
        <v>53.94</v>
      </c>
      <c r="E107" s="27">
        <v>2906.27</v>
      </c>
    </row>
    <row r="108" spans="3:5" x14ac:dyDescent="0.25">
      <c r="C108" s="28">
        <f>DATE(2019,8,30)</f>
        <v>43707</v>
      </c>
      <c r="D108" s="27">
        <v>55.1</v>
      </c>
      <c r="E108" s="27">
        <v>2926.46</v>
      </c>
    </row>
    <row r="109" spans="3:5" x14ac:dyDescent="0.25">
      <c r="C109" s="28">
        <f>DATE(2019,8,29)</f>
        <v>43706</v>
      </c>
      <c r="D109" s="27">
        <v>56.71</v>
      </c>
      <c r="E109" s="27">
        <v>2924.58</v>
      </c>
    </row>
    <row r="110" spans="3:5" x14ac:dyDescent="0.25">
      <c r="C110" s="28">
        <f>DATE(2019,8,28)</f>
        <v>43705</v>
      </c>
      <c r="D110" s="27">
        <v>55.78</v>
      </c>
      <c r="E110" s="27">
        <v>2887.94</v>
      </c>
    </row>
    <row r="111" spans="3:5" x14ac:dyDescent="0.25">
      <c r="C111" s="28">
        <f>DATE(2019,8,27)</f>
        <v>43704</v>
      </c>
      <c r="D111" s="27">
        <v>54.93</v>
      </c>
      <c r="E111" s="27">
        <v>2869.16</v>
      </c>
    </row>
    <row r="112" spans="3:5" x14ac:dyDescent="0.25">
      <c r="C112" s="28">
        <f>DATE(2019,8,26)</f>
        <v>43703</v>
      </c>
      <c r="D112" s="27">
        <v>53.64</v>
      </c>
      <c r="E112" s="27">
        <v>2878.38</v>
      </c>
    </row>
    <row r="113" spans="3:5" x14ac:dyDescent="0.25">
      <c r="C113" s="28">
        <f>DATE(2019,8,23)</f>
        <v>43700</v>
      </c>
      <c r="D113" s="27">
        <v>54.17</v>
      </c>
      <c r="E113" s="27">
        <v>2847.11</v>
      </c>
    </row>
    <row r="114" spans="3:5" x14ac:dyDescent="0.25">
      <c r="C114" s="28">
        <f>DATE(2019,8,22)</f>
        <v>43699</v>
      </c>
      <c r="D114" s="27">
        <v>55.35</v>
      </c>
      <c r="E114" s="27">
        <v>2922.95</v>
      </c>
    </row>
    <row r="115" spans="3:5" x14ac:dyDescent="0.25">
      <c r="C115" s="28">
        <f>DATE(2019,8,21)</f>
        <v>43698</v>
      </c>
      <c r="D115" s="27">
        <v>55.68</v>
      </c>
      <c r="E115" s="27">
        <v>2924.43</v>
      </c>
    </row>
    <row r="116" spans="3:5" x14ac:dyDescent="0.25">
      <c r="C116" s="28">
        <f>DATE(2019,8,20)</f>
        <v>43697</v>
      </c>
      <c r="D116" s="27">
        <v>56.13</v>
      </c>
      <c r="E116" s="27">
        <v>2900.51</v>
      </c>
    </row>
    <row r="117" spans="3:5" x14ac:dyDescent="0.25">
      <c r="C117" s="28">
        <f>DATE(2019,8,19)</f>
        <v>43696</v>
      </c>
      <c r="D117" s="27">
        <v>56.21</v>
      </c>
      <c r="E117" s="27">
        <v>2923.65</v>
      </c>
    </row>
    <row r="118" spans="3:5" x14ac:dyDescent="0.25">
      <c r="C118" s="28">
        <f>DATE(2019,8,16)</f>
        <v>43693</v>
      </c>
      <c r="D118" s="27">
        <v>54.87</v>
      </c>
      <c r="E118" s="27">
        <v>2888.68</v>
      </c>
    </row>
    <row r="119" spans="3:5" x14ac:dyDescent="0.25">
      <c r="C119" s="28">
        <f>DATE(2019,8,15)</f>
        <v>43692</v>
      </c>
      <c r="D119" s="27">
        <v>54.47</v>
      </c>
      <c r="E119" s="27">
        <v>2847.6</v>
      </c>
    </row>
    <row r="120" spans="3:5" x14ac:dyDescent="0.25">
      <c r="C120" s="28">
        <f>DATE(2019,8,14)</f>
        <v>43691</v>
      </c>
      <c r="D120" s="27">
        <v>55.23</v>
      </c>
      <c r="E120" s="27">
        <v>2840.6</v>
      </c>
    </row>
    <row r="121" spans="3:5" x14ac:dyDescent="0.25">
      <c r="C121" s="28">
        <f>DATE(2019,8,13)</f>
        <v>43690</v>
      </c>
      <c r="D121" s="27">
        <v>57.1</v>
      </c>
      <c r="E121" s="27">
        <v>2926.32</v>
      </c>
    </row>
    <row r="122" spans="3:5" x14ac:dyDescent="0.25">
      <c r="C122" s="28">
        <f>DATE(2019,8,12)</f>
        <v>43689</v>
      </c>
      <c r="D122" s="27">
        <v>54.93</v>
      </c>
      <c r="E122" s="27">
        <v>2883.09</v>
      </c>
    </row>
    <row r="123" spans="3:5" x14ac:dyDescent="0.25">
      <c r="C123" s="28">
        <f>DATE(2019,8,9)</f>
        <v>43686</v>
      </c>
      <c r="D123" s="27">
        <v>54.5</v>
      </c>
      <c r="E123" s="27">
        <v>2918.65</v>
      </c>
    </row>
    <row r="124" spans="3:5" x14ac:dyDescent="0.25">
      <c r="C124" s="28">
        <f>DATE(2019,8,8)</f>
        <v>43685</v>
      </c>
      <c r="D124" s="27">
        <v>52.54</v>
      </c>
      <c r="E124" s="27">
        <v>2938.09</v>
      </c>
    </row>
    <row r="125" spans="3:5" x14ac:dyDescent="0.25">
      <c r="C125" s="28">
        <f>DATE(2019,8,7)</f>
        <v>43684</v>
      </c>
      <c r="D125" s="27">
        <v>51.09</v>
      </c>
      <c r="E125" s="27">
        <v>2883.98</v>
      </c>
    </row>
    <row r="126" spans="3:5" x14ac:dyDescent="0.25">
      <c r="C126" s="28">
        <f>DATE(2019,8,6)</f>
        <v>43683</v>
      </c>
      <c r="D126" s="27">
        <v>53.63</v>
      </c>
      <c r="E126" s="27">
        <v>2881.77</v>
      </c>
    </row>
    <row r="127" spans="3:5" x14ac:dyDescent="0.25">
      <c r="C127" s="28">
        <f>DATE(2019,8,5)</f>
        <v>43682</v>
      </c>
      <c r="D127" s="27">
        <v>54.69</v>
      </c>
      <c r="E127" s="27">
        <v>2844.74</v>
      </c>
    </row>
    <row r="128" spans="3:5" x14ac:dyDescent="0.25">
      <c r="C128" s="28">
        <f>DATE(2019,8,2)</f>
        <v>43679</v>
      </c>
      <c r="D128" s="27">
        <v>55.66</v>
      </c>
      <c r="E128" s="27">
        <v>2932.05</v>
      </c>
    </row>
    <row r="129" spans="3:5" x14ac:dyDescent="0.25">
      <c r="C129" s="28">
        <f>DATE(2019,8,1)</f>
        <v>43678</v>
      </c>
      <c r="D129" s="27">
        <v>53.95</v>
      </c>
      <c r="E129" s="27">
        <v>2953.56</v>
      </c>
    </row>
    <row r="130" spans="3:5" x14ac:dyDescent="0.25">
      <c r="C130" s="28">
        <f>DATE(2019,7,31)</f>
        <v>43677</v>
      </c>
      <c r="D130" s="27">
        <v>58.58</v>
      </c>
      <c r="E130" s="27">
        <v>2980.38</v>
      </c>
    </row>
    <row r="131" spans="3:5" x14ac:dyDescent="0.25">
      <c r="C131" s="28">
        <f>DATE(2019,7,30)</f>
        <v>43676</v>
      </c>
      <c r="D131" s="27">
        <v>58.05</v>
      </c>
      <c r="E131" s="27">
        <v>3013.18</v>
      </c>
    </row>
    <row r="132" spans="3:5" x14ac:dyDescent="0.25">
      <c r="C132" s="28">
        <f>DATE(2019,7,29)</f>
        <v>43675</v>
      </c>
      <c r="D132" s="27">
        <v>56.87</v>
      </c>
      <c r="E132" s="27">
        <v>3020.97</v>
      </c>
    </row>
    <row r="133" spans="3:5" x14ac:dyDescent="0.25">
      <c r="C133" s="28">
        <f>DATE(2019,7,26)</f>
        <v>43672</v>
      </c>
      <c r="D133" s="27">
        <v>56.2</v>
      </c>
      <c r="E133" s="27">
        <v>3025.86</v>
      </c>
    </row>
    <row r="134" spans="3:5" x14ac:dyDescent="0.25">
      <c r="C134" s="28">
        <f>DATE(2019,7,25)</f>
        <v>43671</v>
      </c>
      <c r="D134" s="27">
        <v>56.02</v>
      </c>
      <c r="E134" s="27">
        <v>3003.67</v>
      </c>
    </row>
    <row r="135" spans="3:5" x14ac:dyDescent="0.25">
      <c r="C135" s="28">
        <f>DATE(2019,7,24)</f>
        <v>43670</v>
      </c>
      <c r="D135" s="27">
        <v>55.88</v>
      </c>
      <c r="E135" s="27">
        <v>3019.56</v>
      </c>
    </row>
    <row r="136" spans="3:5" x14ac:dyDescent="0.25">
      <c r="C136" s="28">
        <f>DATE(2019,7,23)</f>
        <v>43669</v>
      </c>
      <c r="D136" s="27">
        <v>56.77</v>
      </c>
      <c r="E136" s="27">
        <v>3005.47</v>
      </c>
    </row>
    <row r="137" spans="3:5" x14ac:dyDescent="0.25">
      <c r="C137" s="28">
        <f>DATE(2019,7,22)</f>
        <v>43668</v>
      </c>
      <c r="D137" s="27">
        <v>56.22</v>
      </c>
      <c r="E137" s="27">
        <v>2985.03</v>
      </c>
    </row>
    <row r="138" spans="3:5" x14ac:dyDescent="0.25">
      <c r="C138" s="28">
        <f>DATE(2019,7,19)</f>
        <v>43665</v>
      </c>
      <c r="D138" s="27">
        <v>55.63</v>
      </c>
      <c r="E138" s="27">
        <v>2976.61</v>
      </c>
    </row>
    <row r="139" spans="3:5" x14ac:dyDescent="0.25">
      <c r="C139" s="28">
        <f>DATE(2019,7,18)</f>
        <v>43664</v>
      </c>
      <c r="D139" s="27">
        <v>55.3</v>
      </c>
      <c r="E139" s="27">
        <v>2995.11</v>
      </c>
    </row>
    <row r="140" spans="3:5" x14ac:dyDescent="0.25">
      <c r="C140" s="28">
        <f>DATE(2019,7,17)</f>
        <v>43663</v>
      </c>
      <c r="D140" s="27">
        <v>56.78</v>
      </c>
      <c r="E140" s="27">
        <v>2984.42</v>
      </c>
    </row>
    <row r="141" spans="3:5" x14ac:dyDescent="0.25">
      <c r="C141" s="28">
        <f>DATE(2019,7,16)</f>
        <v>43662</v>
      </c>
      <c r="D141" s="27">
        <v>57.62</v>
      </c>
      <c r="E141" s="27">
        <v>3004.04</v>
      </c>
    </row>
    <row r="142" spans="3:5" x14ac:dyDescent="0.25">
      <c r="C142" s="28">
        <f>DATE(2019,7,15)</f>
        <v>43661</v>
      </c>
      <c r="D142" s="27">
        <v>59.58</v>
      </c>
      <c r="E142" s="27">
        <v>3014.3</v>
      </c>
    </row>
    <row r="143" spans="3:5" x14ac:dyDescent="0.25">
      <c r="C143" s="28">
        <f>DATE(2019,7,12)</f>
        <v>43658</v>
      </c>
      <c r="D143" s="27">
        <v>60.21</v>
      </c>
      <c r="E143" s="27">
        <v>3013.77</v>
      </c>
    </row>
    <row r="144" spans="3:5" x14ac:dyDescent="0.25">
      <c r="C144" s="28">
        <f>DATE(2019,7,11)</f>
        <v>43657</v>
      </c>
      <c r="D144" s="27">
        <v>60.2</v>
      </c>
      <c r="E144" s="27">
        <v>2999.91</v>
      </c>
    </row>
    <row r="145" spans="3:5" x14ac:dyDescent="0.25">
      <c r="C145" s="28">
        <f>DATE(2019,7,10)</f>
        <v>43656</v>
      </c>
      <c r="D145" s="27">
        <v>60.43</v>
      </c>
      <c r="E145" s="27">
        <v>2993.07</v>
      </c>
    </row>
    <row r="146" spans="3:5" x14ac:dyDescent="0.25">
      <c r="C146" s="28">
        <f>DATE(2019,7,9)</f>
        <v>43655</v>
      </c>
      <c r="D146" s="27">
        <v>57.83</v>
      </c>
      <c r="E146" s="27">
        <v>2979.63</v>
      </c>
    </row>
    <row r="147" spans="3:5" x14ac:dyDescent="0.25">
      <c r="C147" s="28">
        <f>DATE(2019,7,8)</f>
        <v>43654</v>
      </c>
      <c r="D147" s="27">
        <v>57.66</v>
      </c>
      <c r="E147" s="27">
        <v>2975.95</v>
      </c>
    </row>
    <row r="148" spans="3:5" x14ac:dyDescent="0.25">
      <c r="C148" s="28">
        <f>DATE(2019,7,5)</f>
        <v>43651</v>
      </c>
      <c r="D148" s="27">
        <v>57.51</v>
      </c>
      <c r="E148" s="27">
        <v>2990.41</v>
      </c>
    </row>
    <row r="149" spans="3:5" x14ac:dyDescent="0.25">
      <c r="C149" s="28">
        <f>DATE(2019,7,3)</f>
        <v>43649</v>
      </c>
      <c r="D149" s="27">
        <v>57.34</v>
      </c>
      <c r="E149" s="27">
        <v>2995.82</v>
      </c>
    </row>
    <row r="150" spans="3:5" x14ac:dyDescent="0.25">
      <c r="C150" s="28">
        <f>DATE(2019,7,2)</f>
        <v>43648</v>
      </c>
      <c r="D150" s="27">
        <v>56.25</v>
      </c>
      <c r="E150" s="27">
        <v>2973.01</v>
      </c>
    </row>
    <row r="151" spans="3:5" x14ac:dyDescent="0.25">
      <c r="C151" s="28">
        <f>DATE(2019,7,1)</f>
        <v>43647</v>
      </c>
      <c r="D151" s="27">
        <v>59.09</v>
      </c>
      <c r="E151" s="27">
        <v>2964.33</v>
      </c>
    </row>
    <row r="152" spans="3:5" x14ac:dyDescent="0.25">
      <c r="C152" s="28">
        <f>DATE(2019,6,28)</f>
        <v>43644</v>
      </c>
      <c r="D152" s="27">
        <v>58.47</v>
      </c>
      <c r="E152" s="27">
        <v>2941.76</v>
      </c>
    </row>
    <row r="153" spans="3:5" x14ac:dyDescent="0.25">
      <c r="C153" s="28">
        <f>DATE(2019,6,27)</f>
        <v>43643</v>
      </c>
      <c r="D153" s="27">
        <v>59.43</v>
      </c>
      <c r="E153" s="27">
        <v>2924.92</v>
      </c>
    </row>
    <row r="154" spans="3:5" x14ac:dyDescent="0.25">
      <c r="C154" s="28">
        <f>DATE(2019,6,26)</f>
        <v>43642</v>
      </c>
      <c r="D154" s="27">
        <v>59.38</v>
      </c>
      <c r="E154" s="27">
        <v>2913.78</v>
      </c>
    </row>
    <row r="155" spans="3:5" x14ac:dyDescent="0.25">
      <c r="C155" s="28">
        <f>DATE(2019,6,25)</f>
        <v>43641</v>
      </c>
      <c r="D155" s="27">
        <v>57.83</v>
      </c>
      <c r="E155" s="27">
        <v>2917.38</v>
      </c>
    </row>
    <row r="156" spans="3:5" x14ac:dyDescent="0.25">
      <c r="C156" s="28">
        <f>DATE(2019,6,24)</f>
        <v>43640</v>
      </c>
      <c r="D156" s="27">
        <v>57.9</v>
      </c>
      <c r="E156" s="27">
        <v>2945.35</v>
      </c>
    </row>
    <row r="157" spans="3:5" x14ac:dyDescent="0.25">
      <c r="C157" s="28">
        <f>DATE(2019,6,21)</f>
        <v>43637</v>
      </c>
      <c r="D157" s="27">
        <v>57.43</v>
      </c>
      <c r="E157" s="27">
        <v>2950.46</v>
      </c>
    </row>
    <row r="158" spans="3:5" x14ac:dyDescent="0.25">
      <c r="C158" s="28">
        <f>DATE(2019,6,20)</f>
        <v>43636</v>
      </c>
      <c r="D158" s="27">
        <v>57.07</v>
      </c>
      <c r="E158" s="27">
        <v>2954.18</v>
      </c>
    </row>
    <row r="159" spans="3:5" x14ac:dyDescent="0.25">
      <c r="C159" s="28">
        <f>DATE(2019,6,19)</f>
        <v>43635</v>
      </c>
      <c r="D159" s="27">
        <v>53.76</v>
      </c>
      <c r="E159" s="27">
        <v>2926.46</v>
      </c>
    </row>
    <row r="160" spans="3:5" x14ac:dyDescent="0.25">
      <c r="C160" s="28">
        <f>DATE(2019,6,18)</f>
        <v>43634</v>
      </c>
      <c r="D160" s="27">
        <v>53.9</v>
      </c>
      <c r="E160" s="27">
        <v>2917.75</v>
      </c>
    </row>
    <row r="161" spans="3:5" x14ac:dyDescent="0.25">
      <c r="C161" s="28">
        <f>DATE(2019,6,17)</f>
        <v>43633</v>
      </c>
      <c r="D161" s="27">
        <v>51.93</v>
      </c>
      <c r="E161" s="27">
        <v>2889.67</v>
      </c>
    </row>
    <row r="162" spans="3:5" x14ac:dyDescent="0.25">
      <c r="C162" s="28">
        <f>DATE(2019,6,14)</f>
        <v>43630</v>
      </c>
      <c r="D162" s="27">
        <v>52.51</v>
      </c>
      <c r="E162" s="27">
        <v>2886.98</v>
      </c>
    </row>
    <row r="163" spans="3:5" x14ac:dyDescent="0.25">
      <c r="C163" s="28">
        <f>DATE(2019,6,13)</f>
        <v>43629</v>
      </c>
      <c r="D163" s="27">
        <v>52.28</v>
      </c>
      <c r="E163" s="27">
        <v>2891.64</v>
      </c>
    </row>
    <row r="164" spans="3:5" x14ac:dyDescent="0.25">
      <c r="C164" s="28">
        <f>DATE(2019,6,12)</f>
        <v>43628</v>
      </c>
      <c r="D164" s="27">
        <v>51.14</v>
      </c>
      <c r="E164" s="27">
        <v>2879.84</v>
      </c>
    </row>
    <row r="165" spans="3:5" x14ac:dyDescent="0.25">
      <c r="C165" s="28">
        <f>DATE(2019,6,11)</f>
        <v>43627</v>
      </c>
      <c r="D165" s="27">
        <v>53.27</v>
      </c>
      <c r="E165" s="27">
        <v>2885.72</v>
      </c>
    </row>
    <row r="166" spans="3:5" x14ac:dyDescent="0.25">
      <c r="C166" s="28">
        <f>DATE(2019,6,10)</f>
        <v>43626</v>
      </c>
      <c r="D166" s="27">
        <v>53.26</v>
      </c>
      <c r="E166" s="27">
        <v>2886.73</v>
      </c>
    </row>
    <row r="167" spans="3:5" x14ac:dyDescent="0.25">
      <c r="C167" s="28">
        <f>DATE(2019,6,7)</f>
        <v>43623</v>
      </c>
      <c r="D167" s="27">
        <v>53.99</v>
      </c>
      <c r="E167" s="27">
        <v>2873.34</v>
      </c>
    </row>
    <row r="168" spans="3:5" x14ac:dyDescent="0.25">
      <c r="C168" s="28">
        <f>DATE(2019,6,6)</f>
        <v>43622</v>
      </c>
      <c r="D168" s="27">
        <v>52.59</v>
      </c>
      <c r="E168" s="27">
        <v>2843.49</v>
      </c>
    </row>
    <row r="169" spans="3:5" x14ac:dyDescent="0.25">
      <c r="C169" s="28">
        <f>DATE(2019,6,5)</f>
        <v>43621</v>
      </c>
      <c r="D169" s="27">
        <v>51.68</v>
      </c>
      <c r="E169" s="27">
        <v>2826.15</v>
      </c>
    </row>
    <row r="170" spans="3:5" x14ac:dyDescent="0.25">
      <c r="C170" s="28">
        <f>DATE(2019,6,4)</f>
        <v>43620</v>
      </c>
      <c r="D170" s="27">
        <v>53.48</v>
      </c>
      <c r="E170" s="27">
        <v>2803.27</v>
      </c>
    </row>
    <row r="171" spans="3:5" x14ac:dyDescent="0.25">
      <c r="C171" s="28">
        <f>DATE(2019,6,3)</f>
        <v>43619</v>
      </c>
      <c r="D171" s="27">
        <v>53.25</v>
      </c>
      <c r="E171" s="27">
        <v>2744.45</v>
      </c>
    </row>
    <row r="172" spans="3:5" x14ac:dyDescent="0.25">
      <c r="C172" s="28">
        <f>DATE(2019,5,31)</f>
        <v>43616</v>
      </c>
      <c r="D172" s="27">
        <v>53.5</v>
      </c>
      <c r="E172" s="27">
        <v>2752.06</v>
      </c>
    </row>
    <row r="173" spans="3:5" x14ac:dyDescent="0.25">
      <c r="C173" s="28">
        <f>DATE(2019,5,30)</f>
        <v>43615</v>
      </c>
      <c r="D173" s="27">
        <v>56.59</v>
      </c>
      <c r="E173" s="27">
        <v>2788.86</v>
      </c>
    </row>
    <row r="174" spans="3:5" x14ac:dyDescent="0.25">
      <c r="C174" s="28">
        <f>DATE(2019,5,29)</f>
        <v>43614</v>
      </c>
      <c r="D174" s="27">
        <v>58.81</v>
      </c>
      <c r="E174" s="27">
        <v>2783.02</v>
      </c>
    </row>
    <row r="175" spans="3:5" x14ac:dyDescent="0.25">
      <c r="C175" s="28">
        <f>DATE(2019,5,28)</f>
        <v>43613</v>
      </c>
      <c r="D175" s="27">
        <v>59.14</v>
      </c>
      <c r="E175" s="27">
        <v>2802.39</v>
      </c>
    </row>
    <row r="176" spans="3:5" x14ac:dyDescent="0.25">
      <c r="C176" s="28">
        <f>DATE(2019,5,24)</f>
        <v>43609</v>
      </c>
      <c r="D176" s="27">
        <v>58.63</v>
      </c>
      <c r="E176" s="27">
        <v>2826.06</v>
      </c>
    </row>
    <row r="177" spans="3:5" x14ac:dyDescent="0.25">
      <c r="C177" s="28">
        <f>DATE(2019,5,23)</f>
        <v>43608</v>
      </c>
      <c r="D177" s="27">
        <v>57.91</v>
      </c>
      <c r="E177" s="27">
        <v>2822.24</v>
      </c>
    </row>
    <row r="178" spans="3:5" x14ac:dyDescent="0.25">
      <c r="C178" s="28">
        <f>DATE(2019,5,22)</f>
        <v>43607</v>
      </c>
      <c r="D178" s="27">
        <v>61.42</v>
      </c>
      <c r="E178" s="27">
        <v>2856.27</v>
      </c>
    </row>
    <row r="179" spans="3:5" x14ac:dyDescent="0.25">
      <c r="C179" s="28">
        <f>DATE(2019,5,21)</f>
        <v>43606</v>
      </c>
      <c r="D179" s="27">
        <v>63.13</v>
      </c>
      <c r="E179" s="27">
        <v>2864.36</v>
      </c>
    </row>
    <row r="180" spans="3:5" x14ac:dyDescent="0.25">
      <c r="C180" s="28">
        <f>DATE(2019,5,20)</f>
        <v>43605</v>
      </c>
      <c r="D180" s="27">
        <v>63.1</v>
      </c>
      <c r="E180" s="27">
        <v>2840.23</v>
      </c>
    </row>
    <row r="181" spans="3:5" x14ac:dyDescent="0.25">
      <c r="C181" s="28">
        <f>DATE(2019,5,17)</f>
        <v>43602</v>
      </c>
      <c r="D181" s="27">
        <v>62.76</v>
      </c>
      <c r="E181" s="27">
        <v>2859.53</v>
      </c>
    </row>
    <row r="182" spans="3:5" x14ac:dyDescent="0.25">
      <c r="C182" s="28">
        <f>DATE(2019,5,16)</f>
        <v>43601</v>
      </c>
      <c r="D182" s="27">
        <v>62.87</v>
      </c>
      <c r="E182" s="27">
        <v>2876.32</v>
      </c>
    </row>
    <row r="183" spans="3:5" x14ac:dyDescent="0.25">
      <c r="C183" s="28">
        <f>DATE(2019,5,15)</f>
        <v>43600</v>
      </c>
      <c r="D183" s="27">
        <v>62.02</v>
      </c>
      <c r="E183" s="27">
        <v>2850.96</v>
      </c>
    </row>
    <row r="184" spans="3:5" x14ac:dyDescent="0.25">
      <c r="C184" s="28">
        <f>DATE(2019,5,14)</f>
        <v>43599</v>
      </c>
      <c r="D184" s="27">
        <v>61.78</v>
      </c>
      <c r="E184" s="27">
        <v>2834.41</v>
      </c>
    </row>
    <row r="185" spans="3:5" x14ac:dyDescent="0.25">
      <c r="C185" s="28">
        <f>DATE(2019,5,13)</f>
        <v>43598</v>
      </c>
      <c r="D185" s="27">
        <v>61.04</v>
      </c>
      <c r="E185" s="27">
        <v>2811.87</v>
      </c>
    </row>
    <row r="186" spans="3:5" x14ac:dyDescent="0.25">
      <c r="C186" s="28">
        <f>DATE(2019,5,10)</f>
        <v>43595</v>
      </c>
      <c r="D186" s="27">
        <v>61.66</v>
      </c>
      <c r="E186" s="27">
        <v>2881.4</v>
      </c>
    </row>
    <row r="187" spans="3:5" x14ac:dyDescent="0.25">
      <c r="C187" s="28">
        <f>DATE(2019,5,9)</f>
        <v>43594</v>
      </c>
      <c r="D187" s="27">
        <v>61.7</v>
      </c>
      <c r="E187" s="27">
        <v>2870.72</v>
      </c>
    </row>
    <row r="188" spans="3:5" x14ac:dyDescent="0.25">
      <c r="C188" s="28">
        <f>DATE(2019,5,8)</f>
        <v>43593</v>
      </c>
      <c r="D188" s="27">
        <v>62.12</v>
      </c>
      <c r="E188" s="27">
        <v>2879.42</v>
      </c>
    </row>
    <row r="189" spans="3:5" x14ac:dyDescent="0.25">
      <c r="C189" s="28">
        <f>DATE(2019,5,7)</f>
        <v>43592</v>
      </c>
      <c r="D189" s="27">
        <v>61.4</v>
      </c>
      <c r="E189" s="27">
        <v>2884.05</v>
      </c>
    </row>
    <row r="190" spans="3:5" x14ac:dyDescent="0.25">
      <c r="C190" s="28">
        <f>DATE(2019,5,6)</f>
        <v>43591</v>
      </c>
      <c r="D190" s="27">
        <v>62.25</v>
      </c>
      <c r="E190" s="27">
        <v>2932.47</v>
      </c>
    </row>
    <row r="191" spans="3:5" x14ac:dyDescent="0.25">
      <c r="C191" s="28">
        <f>DATE(2019,5,3)</f>
        <v>43588</v>
      </c>
      <c r="D191" s="27">
        <v>61.94</v>
      </c>
      <c r="E191" s="27">
        <v>2945.64</v>
      </c>
    </row>
    <row r="192" spans="3:5" x14ac:dyDescent="0.25">
      <c r="C192" s="28">
        <f>DATE(2019,5,2)</f>
        <v>43587</v>
      </c>
      <c r="D192" s="27">
        <v>61.81</v>
      </c>
      <c r="E192" s="27">
        <v>2917.52</v>
      </c>
    </row>
    <row r="193" spans="3:5" x14ac:dyDescent="0.25">
      <c r="C193" s="28">
        <f>DATE(2019,5,1)</f>
        <v>43586</v>
      </c>
      <c r="D193" s="27">
        <v>63.6</v>
      </c>
      <c r="E193" s="27">
        <v>2923.73</v>
      </c>
    </row>
    <row r="194" spans="3:5" x14ac:dyDescent="0.25">
      <c r="C194" s="28">
        <f>DATE(2019,4,30)</f>
        <v>43585</v>
      </c>
      <c r="D194" s="27">
        <v>63.91</v>
      </c>
      <c r="E194" s="27">
        <v>2945.83</v>
      </c>
    </row>
    <row r="195" spans="3:5" x14ac:dyDescent="0.25">
      <c r="C195" s="28">
        <f>DATE(2019,4,29)</f>
        <v>43584</v>
      </c>
      <c r="D195" s="27">
        <v>63.5</v>
      </c>
      <c r="E195" s="27">
        <v>2943.03</v>
      </c>
    </row>
    <row r="196" spans="3:5" x14ac:dyDescent="0.25">
      <c r="C196" s="28">
        <f>DATE(2019,4,26)</f>
        <v>43581</v>
      </c>
      <c r="D196" s="27">
        <v>63.3</v>
      </c>
      <c r="E196" s="27">
        <v>2939.88</v>
      </c>
    </row>
    <row r="197" spans="3:5" x14ac:dyDescent="0.25">
      <c r="C197" s="28">
        <f>DATE(2019,4,25)</f>
        <v>43580</v>
      </c>
      <c r="D197" s="27">
        <v>65.209999999999994</v>
      </c>
      <c r="E197" s="27">
        <v>2926.17</v>
      </c>
    </row>
    <row r="198" spans="3:5" x14ac:dyDescent="0.25">
      <c r="C198" s="28">
        <f>DATE(2019,4,24)</f>
        <v>43579</v>
      </c>
      <c r="D198" s="27">
        <v>65.89</v>
      </c>
      <c r="E198" s="27">
        <v>2927.25</v>
      </c>
    </row>
    <row r="199" spans="3:5" x14ac:dyDescent="0.25">
      <c r="C199" s="28">
        <f>DATE(2019,4,23)</f>
        <v>43578</v>
      </c>
      <c r="D199" s="27">
        <v>66.3</v>
      </c>
      <c r="E199" s="27">
        <v>2933.68</v>
      </c>
    </row>
    <row r="200" spans="3:5" x14ac:dyDescent="0.25">
      <c r="C200" s="28">
        <f>DATE(2019,4,22)</f>
        <v>43577</v>
      </c>
      <c r="D200" s="27">
        <v>65.55</v>
      </c>
      <c r="E200" s="27">
        <v>2907.97</v>
      </c>
    </row>
    <row r="201" spans="3:5" x14ac:dyDescent="0.25">
      <c r="C201" s="28">
        <f>DATE(2019,4,18)</f>
        <v>43573</v>
      </c>
      <c r="D201" s="27">
        <v>64</v>
      </c>
      <c r="E201" s="27">
        <v>2905.03</v>
      </c>
    </row>
    <row r="202" spans="3:5" x14ac:dyDescent="0.25">
      <c r="C202" s="28">
        <f>DATE(2019,4,17)</f>
        <v>43572</v>
      </c>
      <c r="D202" s="27">
        <v>63.76</v>
      </c>
      <c r="E202" s="27">
        <v>2900.45</v>
      </c>
    </row>
    <row r="203" spans="3:5" x14ac:dyDescent="0.25">
      <c r="C203" s="28">
        <f>DATE(2019,4,16)</f>
        <v>43571</v>
      </c>
      <c r="D203" s="27">
        <v>64.05</v>
      </c>
      <c r="E203" s="27">
        <v>2907.06</v>
      </c>
    </row>
    <row r="204" spans="3:5" x14ac:dyDescent="0.25">
      <c r="C204" s="28">
        <f>DATE(2019,4,15)</f>
        <v>43570</v>
      </c>
      <c r="D204" s="27">
        <v>63.4</v>
      </c>
      <c r="E204" s="27">
        <v>2905.58</v>
      </c>
    </row>
    <row r="205" spans="3:5" x14ac:dyDescent="0.25">
      <c r="C205" s="28">
        <f>DATE(2019,4,12)</f>
        <v>43567</v>
      </c>
      <c r="D205" s="27">
        <v>63.89</v>
      </c>
      <c r="E205" s="27">
        <v>2907.41</v>
      </c>
    </row>
    <row r="206" spans="3:5" x14ac:dyDescent="0.25">
      <c r="C206" s="28">
        <f>DATE(2019,4,11)</f>
        <v>43566</v>
      </c>
      <c r="D206" s="27">
        <v>63.58</v>
      </c>
      <c r="E206" s="27">
        <v>2888.32</v>
      </c>
    </row>
    <row r="207" spans="3:5" x14ac:dyDescent="0.25">
      <c r="C207" s="28">
        <f>DATE(2019,4,10)</f>
        <v>43565</v>
      </c>
      <c r="D207" s="27">
        <v>64.61</v>
      </c>
      <c r="E207" s="27">
        <v>2888.21</v>
      </c>
    </row>
    <row r="208" spans="3:5" x14ac:dyDescent="0.25">
      <c r="C208" s="28">
        <f>DATE(2019,4,9)</f>
        <v>43564</v>
      </c>
      <c r="D208" s="27">
        <v>63.98</v>
      </c>
      <c r="E208" s="27">
        <v>2878.2</v>
      </c>
    </row>
    <row r="209" spans="3:5" x14ac:dyDescent="0.25">
      <c r="C209" s="28">
        <f>DATE(2019,4,8)</f>
        <v>43563</v>
      </c>
      <c r="D209" s="27">
        <v>64.400000000000006</v>
      </c>
      <c r="E209" s="27">
        <v>2895.77</v>
      </c>
    </row>
    <row r="210" spans="3:5" x14ac:dyDescent="0.25">
      <c r="C210" s="28">
        <f>DATE(2019,4,5)</f>
        <v>43560</v>
      </c>
      <c r="D210" s="27">
        <v>63.08</v>
      </c>
      <c r="E210" s="27">
        <v>2892.74</v>
      </c>
    </row>
    <row r="211" spans="3:5" x14ac:dyDescent="0.25">
      <c r="C211" s="28">
        <f>DATE(2019,4,4)</f>
        <v>43559</v>
      </c>
      <c r="D211" s="27">
        <v>62.1</v>
      </c>
      <c r="E211" s="27">
        <v>2879.39</v>
      </c>
    </row>
    <row r="212" spans="3:5" x14ac:dyDescent="0.25">
      <c r="C212" s="28">
        <f>DATE(2019,4,3)</f>
        <v>43558</v>
      </c>
      <c r="D212" s="27">
        <v>62.46</v>
      </c>
      <c r="E212" s="27">
        <v>2873.4</v>
      </c>
    </row>
    <row r="213" spans="3:5" x14ac:dyDescent="0.25">
      <c r="C213" s="28">
        <f>DATE(2019,4,2)</f>
        <v>43557</v>
      </c>
      <c r="D213" s="27">
        <v>62.58</v>
      </c>
      <c r="E213" s="27">
        <v>2867.24</v>
      </c>
    </row>
    <row r="214" spans="3:5" x14ac:dyDescent="0.25">
      <c r="C214" s="28">
        <f>DATE(2019,4,1)</f>
        <v>43556</v>
      </c>
      <c r="D214" s="27">
        <v>61.59</v>
      </c>
      <c r="E214" s="27">
        <v>2867.19</v>
      </c>
    </row>
    <row r="215" spans="3:5" x14ac:dyDescent="0.25">
      <c r="C215" s="28">
        <f>DATE(2019,3,29)</f>
        <v>43553</v>
      </c>
      <c r="D215" s="27">
        <v>60.14</v>
      </c>
      <c r="E215" s="27">
        <v>2834.4</v>
      </c>
    </row>
    <row r="216" spans="3:5" x14ac:dyDescent="0.25">
      <c r="C216" s="28">
        <f>DATE(2019,3,28)</f>
        <v>43552</v>
      </c>
      <c r="D216" s="27">
        <v>59.3</v>
      </c>
      <c r="E216" s="27">
        <v>2815.44</v>
      </c>
    </row>
    <row r="217" spans="3:5" x14ac:dyDescent="0.25">
      <c r="C217" s="28">
        <f>DATE(2019,3,27)</f>
        <v>43551</v>
      </c>
      <c r="D217" s="27">
        <v>59.41</v>
      </c>
      <c r="E217" s="27">
        <v>2805.37</v>
      </c>
    </row>
    <row r="218" spans="3:5" x14ac:dyDescent="0.25">
      <c r="C218" s="28">
        <f>DATE(2019,3,26)</f>
        <v>43550</v>
      </c>
      <c r="D218" s="27">
        <v>59.94</v>
      </c>
      <c r="E218" s="27">
        <v>2818.46</v>
      </c>
    </row>
    <row r="219" spans="3:5" x14ac:dyDescent="0.25">
      <c r="C219" s="28">
        <f>DATE(2019,3,25)</f>
        <v>43549</v>
      </c>
      <c r="D219" s="27">
        <v>58.82</v>
      </c>
      <c r="E219" s="27">
        <v>2798.36</v>
      </c>
    </row>
    <row r="220" spans="3:5" x14ac:dyDescent="0.25">
      <c r="C220" s="28">
        <f>DATE(2019,3,22)</f>
        <v>43546</v>
      </c>
      <c r="D220" s="27">
        <v>59.04</v>
      </c>
      <c r="E220" s="27">
        <v>2800.71</v>
      </c>
    </row>
    <row r="221" spans="3:5" x14ac:dyDescent="0.25">
      <c r="C221" s="28">
        <f>DATE(2019,3,21)</f>
        <v>43545</v>
      </c>
      <c r="D221" s="27">
        <v>59.98</v>
      </c>
      <c r="E221" s="27">
        <v>2854.88</v>
      </c>
    </row>
    <row r="222" spans="3:5" x14ac:dyDescent="0.25">
      <c r="C222" s="28">
        <f>DATE(2019,3,20)</f>
        <v>43544</v>
      </c>
      <c r="D222" s="27">
        <v>60.23</v>
      </c>
      <c r="E222" s="27">
        <v>2824.23</v>
      </c>
    </row>
    <row r="223" spans="3:5" x14ac:dyDescent="0.25">
      <c r="C223" s="28">
        <f>DATE(2019,3,19)</f>
        <v>43543</v>
      </c>
      <c r="D223" s="27">
        <v>59.03</v>
      </c>
      <c r="E223" s="27">
        <v>2832.57</v>
      </c>
    </row>
    <row r="224" spans="3:5" x14ac:dyDescent="0.25">
      <c r="C224" s="28">
        <f>DATE(2019,3,18)</f>
        <v>43542</v>
      </c>
      <c r="D224" s="27">
        <v>59.09</v>
      </c>
      <c r="E224" s="27">
        <v>2832.94</v>
      </c>
    </row>
    <row r="225" spans="3:5" x14ac:dyDescent="0.25">
      <c r="C225" s="28">
        <f>DATE(2019,3,15)</f>
        <v>43539</v>
      </c>
      <c r="D225" s="27">
        <v>58.52</v>
      </c>
      <c r="E225" s="27">
        <v>2822.48</v>
      </c>
    </row>
    <row r="226" spans="3:5" x14ac:dyDescent="0.25">
      <c r="C226" s="28">
        <f>DATE(2019,3,14)</f>
        <v>43538</v>
      </c>
      <c r="D226" s="27">
        <v>58.61</v>
      </c>
      <c r="E226" s="27">
        <v>2808.48</v>
      </c>
    </row>
    <row r="227" spans="3:5" x14ac:dyDescent="0.25">
      <c r="C227" s="28">
        <f>DATE(2019,3,13)</f>
        <v>43537</v>
      </c>
      <c r="D227" s="27">
        <v>58.26</v>
      </c>
      <c r="E227" s="27">
        <v>2810.92</v>
      </c>
    </row>
    <row r="228" spans="3:5" x14ac:dyDescent="0.25">
      <c r="C228" s="28">
        <f>DATE(2019,3,12)</f>
        <v>43536</v>
      </c>
      <c r="D228" s="27">
        <v>56.87</v>
      </c>
      <c r="E228" s="27">
        <v>2791.52</v>
      </c>
    </row>
    <row r="229" spans="3:5" x14ac:dyDescent="0.25">
      <c r="C229" s="28">
        <f>DATE(2019,3,11)</f>
        <v>43535</v>
      </c>
      <c r="D229" s="27">
        <v>56.79</v>
      </c>
      <c r="E229" s="27">
        <v>2783.3</v>
      </c>
    </row>
    <row r="230" spans="3:5" x14ac:dyDescent="0.25">
      <c r="C230" s="28">
        <f>DATE(2019,3,8)</f>
        <v>43532</v>
      </c>
      <c r="D230" s="27">
        <v>56.07</v>
      </c>
      <c r="E230" s="27">
        <v>2743.07</v>
      </c>
    </row>
    <row r="231" spans="3:5" x14ac:dyDescent="0.25">
      <c r="C231" s="28">
        <f>DATE(2019,3,7)</f>
        <v>43531</v>
      </c>
      <c r="D231" s="27">
        <v>56.66</v>
      </c>
      <c r="E231" s="27">
        <v>2748.93</v>
      </c>
    </row>
    <row r="232" spans="3:5" x14ac:dyDescent="0.25">
      <c r="C232" s="28">
        <f>DATE(2019,3,6)</f>
        <v>43530</v>
      </c>
      <c r="D232" s="27">
        <v>56.22</v>
      </c>
      <c r="E232" s="27">
        <v>2771.45</v>
      </c>
    </row>
    <row r="233" spans="3:5" x14ac:dyDescent="0.25">
      <c r="C233" s="28">
        <f>DATE(2019,3,5)</f>
        <v>43529</v>
      </c>
      <c r="D233" s="27">
        <v>56.56</v>
      </c>
      <c r="E233" s="27">
        <v>2789.65</v>
      </c>
    </row>
    <row r="234" spans="3:5" x14ac:dyDescent="0.25">
      <c r="C234" s="28">
        <f>DATE(2019,3,4)</f>
        <v>43528</v>
      </c>
      <c r="D234" s="27">
        <v>56.59</v>
      </c>
      <c r="E234" s="27">
        <v>2792.81</v>
      </c>
    </row>
    <row r="235" spans="3:5" x14ac:dyDescent="0.25">
      <c r="C235" s="28">
        <f>DATE(2019,3,1)</f>
        <v>43525</v>
      </c>
      <c r="D235" s="27">
        <v>55.8</v>
      </c>
      <c r="E235" s="27">
        <v>2803.69</v>
      </c>
    </row>
    <row r="236" spans="3:5" x14ac:dyDescent="0.25">
      <c r="C236" s="28">
        <f>DATE(2019,2,28)</f>
        <v>43524</v>
      </c>
      <c r="D236" s="27">
        <v>57.22</v>
      </c>
      <c r="E236" s="27">
        <v>2784.49</v>
      </c>
    </row>
    <row r="237" spans="3:5" x14ac:dyDescent="0.25">
      <c r="C237" s="28">
        <f>DATE(2019,2,27)</f>
        <v>43523</v>
      </c>
      <c r="D237" s="27">
        <v>56.94</v>
      </c>
      <c r="E237" s="27">
        <v>2792.38</v>
      </c>
    </row>
    <row r="238" spans="3:5" x14ac:dyDescent="0.25">
      <c r="C238" s="28">
        <f>DATE(2019,2,26)</f>
        <v>43522</v>
      </c>
      <c r="D238" s="27">
        <v>55.5</v>
      </c>
      <c r="E238" s="27">
        <v>2793.9</v>
      </c>
    </row>
    <row r="239" spans="3:5" x14ac:dyDescent="0.25">
      <c r="C239" s="28">
        <f>DATE(2019,2,25)</f>
        <v>43521</v>
      </c>
      <c r="D239" s="27">
        <v>55.48</v>
      </c>
      <c r="E239" s="27">
        <v>2796.11</v>
      </c>
    </row>
    <row r="240" spans="3:5" x14ac:dyDescent="0.25">
      <c r="C240" s="28">
        <f>DATE(2019,2,22)</f>
        <v>43518</v>
      </c>
      <c r="D240" s="27">
        <v>57.26</v>
      </c>
      <c r="E240" s="27">
        <v>2792.67</v>
      </c>
    </row>
    <row r="241" spans="3:5" x14ac:dyDescent="0.25">
      <c r="C241" s="28">
        <f>DATE(2019,2,21)</f>
        <v>43517</v>
      </c>
      <c r="D241" s="27">
        <v>56.96</v>
      </c>
      <c r="E241" s="27">
        <v>2774.88</v>
      </c>
    </row>
    <row r="242" spans="3:5" x14ac:dyDescent="0.25">
      <c r="C242" s="28">
        <f>DATE(2019,2,20)</f>
        <v>43516</v>
      </c>
      <c r="D242" s="27">
        <v>57.16</v>
      </c>
      <c r="E242" s="27">
        <v>2784.7</v>
      </c>
    </row>
    <row r="243" spans="3:5" x14ac:dyDescent="0.25">
      <c r="C243" s="28">
        <f>DATE(2019,2,19)</f>
        <v>43515</v>
      </c>
      <c r="D243" s="27">
        <v>56.09</v>
      </c>
      <c r="E243" s="27">
        <v>2779.76</v>
      </c>
    </row>
    <row r="244" spans="3:5" x14ac:dyDescent="0.25">
      <c r="C244" s="28">
        <f>DATE(2019,2,15)</f>
        <v>43511</v>
      </c>
      <c r="D244" s="27">
        <v>55.59</v>
      </c>
      <c r="E244" s="27">
        <v>2775.6</v>
      </c>
    </row>
    <row r="245" spans="3:5" x14ac:dyDescent="0.25">
      <c r="C245" s="28">
        <f>DATE(2019,2,14)</f>
        <v>43510</v>
      </c>
      <c r="D245" s="27">
        <v>54.41</v>
      </c>
      <c r="E245" s="27">
        <v>2745.73</v>
      </c>
    </row>
    <row r="246" spans="3:5" x14ac:dyDescent="0.25">
      <c r="C246" s="28">
        <f>DATE(2019,2,13)</f>
        <v>43509</v>
      </c>
      <c r="D246" s="27">
        <v>53.9</v>
      </c>
      <c r="E246" s="27">
        <v>2753.03</v>
      </c>
    </row>
    <row r="247" spans="3:5" x14ac:dyDescent="0.25">
      <c r="C247" s="28">
        <f>DATE(2019,2,12)</f>
        <v>43508</v>
      </c>
      <c r="D247" s="27">
        <v>53.1</v>
      </c>
      <c r="E247" s="27">
        <v>2744.73</v>
      </c>
    </row>
    <row r="248" spans="3:5" x14ac:dyDescent="0.25">
      <c r="C248" s="28">
        <f>DATE(2019,2,11)</f>
        <v>43507</v>
      </c>
      <c r="D248" s="27">
        <v>52.41</v>
      </c>
      <c r="E248" s="27">
        <v>2709.8</v>
      </c>
    </row>
    <row r="249" spans="3:5" x14ac:dyDescent="0.25">
      <c r="C249" s="28">
        <f>DATE(2019,2,8)</f>
        <v>43504</v>
      </c>
      <c r="D249" s="27">
        <v>52.72</v>
      </c>
      <c r="E249" s="27">
        <v>2707.88</v>
      </c>
    </row>
    <row r="250" spans="3:5" x14ac:dyDescent="0.25">
      <c r="C250" s="28">
        <f>DATE(2019,2,7)</f>
        <v>43503</v>
      </c>
      <c r="D250" s="27">
        <v>52.64</v>
      </c>
      <c r="E250" s="27">
        <v>2706.05</v>
      </c>
    </row>
    <row r="251" spans="3:5" x14ac:dyDescent="0.25">
      <c r="C251" s="28">
        <f>DATE(2019,2,6)</f>
        <v>43502</v>
      </c>
      <c r="D251" s="27">
        <v>54.01</v>
      </c>
      <c r="E251" s="27">
        <v>2731.61</v>
      </c>
    </row>
    <row r="252" spans="3:5" x14ac:dyDescent="0.25">
      <c r="C252" s="28">
        <f>DATE(2019,2,5)</f>
        <v>43501</v>
      </c>
      <c r="D252" s="27">
        <v>53.66</v>
      </c>
      <c r="E252" s="27">
        <v>2737.7</v>
      </c>
    </row>
    <row r="253" spans="3:5" x14ac:dyDescent="0.25">
      <c r="C253" s="28">
        <f>DATE(2019,2,4)</f>
        <v>43500</v>
      </c>
      <c r="D253" s="27">
        <v>54.56</v>
      </c>
      <c r="E253" s="27">
        <v>2724.87</v>
      </c>
    </row>
    <row r="254" spans="3:5" x14ac:dyDescent="0.25">
      <c r="C254" s="28">
        <f>DATE(2019,2,1)</f>
        <v>43497</v>
      </c>
      <c r="D254" s="27">
        <v>55.26</v>
      </c>
      <c r="E254" s="27">
        <v>2706.53</v>
      </c>
    </row>
    <row r="255" spans="3:5" x14ac:dyDescent="0.25">
      <c r="C255" s="28">
        <f>DATE(2019,1,31)</f>
        <v>43496</v>
      </c>
      <c r="D255" s="27">
        <v>53.79</v>
      </c>
      <c r="E255" s="27">
        <v>2704.1</v>
      </c>
    </row>
    <row r="256" spans="3:5" x14ac:dyDescent="0.25">
      <c r="C256" s="28">
        <f>DATE(2019,1,30)</f>
        <v>43495</v>
      </c>
      <c r="D256" s="27">
        <v>54.23</v>
      </c>
      <c r="E256" s="27">
        <v>2681.05</v>
      </c>
    </row>
    <row r="257" spans="3:5" x14ac:dyDescent="0.25">
      <c r="C257" s="28">
        <f>DATE(2019,1,29)</f>
        <v>43494</v>
      </c>
      <c r="D257" s="27">
        <v>53.31</v>
      </c>
      <c r="E257" s="27">
        <v>2640</v>
      </c>
    </row>
    <row r="258" spans="3:5" x14ac:dyDescent="0.25">
      <c r="C258" s="28">
        <f>DATE(2019,1,28)</f>
        <v>43493</v>
      </c>
      <c r="D258" s="27">
        <v>51.99</v>
      </c>
      <c r="E258" s="27">
        <v>2643.85</v>
      </c>
    </row>
    <row r="259" spans="3:5" x14ac:dyDescent="0.25">
      <c r="C259" s="28">
        <f>DATE(2019,1,25)</f>
        <v>43490</v>
      </c>
      <c r="D259" s="27">
        <v>53.69</v>
      </c>
      <c r="E259" s="27">
        <v>2664.76</v>
      </c>
    </row>
    <row r="260" spans="3:5" x14ac:dyDescent="0.25">
      <c r="C260" s="28">
        <f>DATE(2019,1,24)</f>
        <v>43489</v>
      </c>
      <c r="D260" s="27">
        <v>53.13</v>
      </c>
      <c r="E260" s="27">
        <v>2642.33</v>
      </c>
    </row>
    <row r="261" spans="3:5" x14ac:dyDescent="0.25">
      <c r="C261" s="26"/>
    </row>
    <row r="262" spans="3:5" x14ac:dyDescent="0.25">
      <c r="C262" s="26"/>
    </row>
    <row r="263" spans="3:5" x14ac:dyDescent="0.25">
      <c r="C263" s="26"/>
    </row>
    <row r="264" spans="3:5" x14ac:dyDescent="0.25">
      <c r="C264" s="26"/>
    </row>
    <row r="265" spans="3:5" x14ac:dyDescent="0.25">
      <c r="C265" s="26"/>
    </row>
    <row r="266" spans="3:5" x14ac:dyDescent="0.25">
      <c r="C266" s="2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Cover</vt:lpstr>
      <vt:lpstr>Main</vt:lpstr>
      <vt:lpstr>Main 2</vt:lpstr>
      <vt:lpstr>Chart 1</vt:lpstr>
      <vt:lpstr>Chart 2</vt:lpstr>
      <vt:lpstr>Chart 3</vt:lpstr>
      <vt:lpstr>Chart 4</vt:lpstr>
      <vt:lpstr>Chart 5</vt:lpstr>
      <vt:lpstr>Chart 6</vt:lpstr>
      <vt:lpstr>Main!Print_Area</vt:lpstr>
      <vt:lpstr>'Main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Woolford</dc:creator>
  <cp:lastModifiedBy>Keely Jelinek</cp:lastModifiedBy>
  <dcterms:created xsi:type="dcterms:W3CDTF">2015-06-09T11:57:01Z</dcterms:created>
  <dcterms:modified xsi:type="dcterms:W3CDTF">2022-08-18T20:13:38Z</dcterms:modified>
</cp:coreProperties>
</file>