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iceholdings-my.sharepoint.com/personal/amcsween_cpex_com/Documents/Documents/Template Refresh/"/>
    </mc:Choice>
  </mc:AlternateContent>
  <xr:revisionPtr revIDLastSave="2" documentId="8_{8A9F8D96-0F8C-417F-8B6A-615BA0DC1987}" xr6:coauthVersionLast="46" xr6:coauthVersionMax="46" xr10:uidLastSave="{F83F612B-62D4-44B9-833C-45719EBD02F1}"/>
  <bookViews>
    <workbookView xWindow="4515" yWindow="-16320" windowWidth="29040" windowHeight="15990" tabRatio="500" xr2:uid="{00000000-000D-0000-FFFF-FFFF00000000}"/>
  </bookViews>
  <sheets>
    <sheet name="Cover" sheetId="13" r:id="rId1"/>
    <sheet name="Main" sheetId="15" r:id="rId2"/>
    <sheet name="Data" sheetId="14" r:id="rId3"/>
  </sheets>
  <definedNames>
    <definedName name="_xlnm.Print_Area" localSheetId="1">Main!$A$1:$X$36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14" l="1"/>
  <c r="F48" i="14"/>
  <c r="D70" i="14"/>
  <c r="E91" i="14"/>
  <c r="F112" i="14"/>
  <c r="D134" i="14"/>
  <c r="E155" i="14"/>
  <c r="F176" i="14"/>
  <c r="D198" i="14"/>
  <c r="E214" i="14"/>
  <c r="D225" i="14"/>
  <c r="F233" i="14"/>
  <c r="F236" i="14"/>
  <c r="E239" i="14"/>
  <c r="D242" i="14"/>
  <c r="F244" i="14"/>
  <c r="E247" i="14"/>
  <c r="D250" i="14"/>
  <c r="F252" i="14"/>
  <c r="E255" i="14"/>
  <c r="D258" i="14"/>
  <c r="F260" i="14"/>
  <c r="E263" i="14"/>
  <c r="D266" i="14"/>
  <c r="F268" i="14"/>
  <c r="C9" i="14"/>
  <c r="C10" i="14"/>
  <c r="C11" i="14"/>
  <c r="C12" i="14"/>
  <c r="C13" i="14"/>
  <c r="C14" i="14"/>
  <c r="C15" i="14"/>
  <c r="C16" i="14"/>
  <c r="F16" i="14" s="1"/>
  <c r="C17" i="14"/>
  <c r="C18" i="14"/>
  <c r="C19" i="14"/>
  <c r="C20" i="14"/>
  <c r="C21" i="14"/>
  <c r="C22" i="14"/>
  <c r="C23" i="14"/>
  <c r="C24" i="14"/>
  <c r="F24" i="14" s="1"/>
  <c r="C25" i="14"/>
  <c r="C26" i="14"/>
  <c r="C27" i="14"/>
  <c r="C28" i="14"/>
  <c r="C29" i="14"/>
  <c r="C30" i="14"/>
  <c r="C31" i="14"/>
  <c r="C32" i="14"/>
  <c r="C33" i="14"/>
  <c r="C34" i="14"/>
  <c r="C35" i="14"/>
  <c r="C36" i="14"/>
  <c r="C37" i="14"/>
  <c r="C38" i="14"/>
  <c r="C39" i="14"/>
  <c r="C40" i="14"/>
  <c r="F40" i="14" s="1"/>
  <c r="C41" i="14"/>
  <c r="C42" i="14"/>
  <c r="C43" i="14"/>
  <c r="C44" i="14"/>
  <c r="C45" i="14"/>
  <c r="C46" i="14"/>
  <c r="C47" i="14"/>
  <c r="C48" i="14"/>
  <c r="C49" i="14"/>
  <c r="C50" i="14"/>
  <c r="C51" i="14"/>
  <c r="E51" i="14" s="1"/>
  <c r="C52" i="14"/>
  <c r="C53" i="14"/>
  <c r="C54" i="14"/>
  <c r="C55" i="14"/>
  <c r="C56" i="14"/>
  <c r="C57" i="14"/>
  <c r="C58" i="14"/>
  <c r="C59" i="14"/>
  <c r="C60" i="14"/>
  <c r="C61" i="14"/>
  <c r="C62" i="14"/>
  <c r="C63" i="14"/>
  <c r="C64" i="14"/>
  <c r="F64" i="14" s="1"/>
  <c r="C65" i="14"/>
  <c r="C66" i="14"/>
  <c r="C67" i="14"/>
  <c r="E67" i="14" s="1"/>
  <c r="C68" i="14"/>
  <c r="C69" i="14"/>
  <c r="C70" i="14"/>
  <c r="C71" i="14"/>
  <c r="C72" i="14"/>
  <c r="F72" i="14" s="1"/>
  <c r="C73" i="14"/>
  <c r="C74" i="14"/>
  <c r="C75" i="14"/>
  <c r="C76" i="14"/>
  <c r="C77" i="14"/>
  <c r="C78" i="14"/>
  <c r="C79" i="14"/>
  <c r="C80" i="14"/>
  <c r="F80" i="14" s="1"/>
  <c r="C81" i="14"/>
  <c r="C82" i="14"/>
  <c r="C83" i="14"/>
  <c r="C84" i="14"/>
  <c r="C85" i="14"/>
  <c r="C86" i="14"/>
  <c r="C87" i="14"/>
  <c r="C88" i="14"/>
  <c r="F88" i="14" s="1"/>
  <c r="C89" i="14"/>
  <c r="C90" i="14"/>
  <c r="C91" i="14"/>
  <c r="C92" i="14"/>
  <c r="C93" i="14"/>
  <c r="C94" i="14"/>
  <c r="C95" i="14"/>
  <c r="C96" i="14"/>
  <c r="C97" i="14"/>
  <c r="C98" i="14"/>
  <c r="C99" i="14"/>
  <c r="C100" i="14"/>
  <c r="C101" i="14"/>
  <c r="C102" i="14"/>
  <c r="C103" i="14"/>
  <c r="C104" i="14"/>
  <c r="F104" i="14" s="1"/>
  <c r="C105" i="14"/>
  <c r="C106" i="14"/>
  <c r="C107" i="14"/>
  <c r="C108" i="14"/>
  <c r="C109" i="14"/>
  <c r="C110" i="14"/>
  <c r="C111" i="14"/>
  <c r="C112" i="14"/>
  <c r="C113" i="14"/>
  <c r="C114" i="14"/>
  <c r="C115" i="14"/>
  <c r="E115" i="14" s="1"/>
  <c r="C116" i="14"/>
  <c r="C117" i="14"/>
  <c r="C118" i="14"/>
  <c r="C119" i="14"/>
  <c r="C120" i="14"/>
  <c r="C121" i="14"/>
  <c r="C122" i="14"/>
  <c r="C123" i="14"/>
  <c r="C124" i="14"/>
  <c r="C125" i="14"/>
  <c r="C126" i="14"/>
  <c r="C127" i="14"/>
  <c r="C128" i="14"/>
  <c r="F128" i="14" s="1"/>
  <c r="C129" i="14"/>
  <c r="C130" i="14"/>
  <c r="C131" i="14"/>
  <c r="E131" i="14" s="1"/>
  <c r="C132" i="14"/>
  <c r="C133" i="14"/>
  <c r="C134" i="14"/>
  <c r="C135" i="14"/>
  <c r="C136" i="14"/>
  <c r="F136" i="14" s="1"/>
  <c r="C137" i="14"/>
  <c r="C138" i="14"/>
  <c r="C139" i="14"/>
  <c r="C140" i="14"/>
  <c r="C141" i="14"/>
  <c r="C142" i="14"/>
  <c r="C143" i="14"/>
  <c r="C144" i="14"/>
  <c r="F144" i="14" s="1"/>
  <c r="C145" i="14"/>
  <c r="C146" i="14"/>
  <c r="C147" i="14"/>
  <c r="C148" i="14"/>
  <c r="C149" i="14"/>
  <c r="C150" i="14"/>
  <c r="C151" i="14"/>
  <c r="C152" i="14"/>
  <c r="F152" i="14" s="1"/>
  <c r="C153" i="14"/>
  <c r="C154" i="14"/>
  <c r="C155" i="14"/>
  <c r="C156" i="14"/>
  <c r="C157" i="14"/>
  <c r="C158" i="14"/>
  <c r="C159" i="14"/>
  <c r="C160" i="14"/>
  <c r="C161" i="14"/>
  <c r="C162" i="14"/>
  <c r="C163" i="14"/>
  <c r="C164" i="14"/>
  <c r="C165" i="14"/>
  <c r="C166" i="14"/>
  <c r="C167" i="14"/>
  <c r="C168" i="14"/>
  <c r="F168" i="14" s="1"/>
  <c r="C169" i="14"/>
  <c r="C170" i="14"/>
  <c r="C171" i="14"/>
  <c r="C172" i="14"/>
  <c r="C173" i="14"/>
  <c r="C174" i="14"/>
  <c r="C175" i="14"/>
  <c r="C176" i="14"/>
  <c r="C177" i="14"/>
  <c r="C178" i="14"/>
  <c r="C179" i="14"/>
  <c r="E179" i="14" s="1"/>
  <c r="C180" i="14"/>
  <c r="C181" i="14"/>
  <c r="C182" i="14"/>
  <c r="C183" i="14"/>
  <c r="C184" i="14"/>
  <c r="C185" i="14"/>
  <c r="C186" i="14"/>
  <c r="C187" i="14"/>
  <c r="C188" i="14"/>
  <c r="C189" i="14"/>
  <c r="C190" i="14"/>
  <c r="C191" i="14"/>
  <c r="C192" i="14"/>
  <c r="F192" i="14" s="1"/>
  <c r="C193" i="14"/>
  <c r="C194" i="14"/>
  <c r="C195" i="14"/>
  <c r="E195" i="14" s="1"/>
  <c r="C196" i="14"/>
  <c r="C197" i="14"/>
  <c r="C198" i="14"/>
  <c r="C199" i="14"/>
  <c r="C200" i="14"/>
  <c r="F200" i="14" s="1"/>
  <c r="C201" i="14"/>
  <c r="C202" i="14"/>
  <c r="C203" i="14"/>
  <c r="C204" i="14"/>
  <c r="C205" i="14"/>
  <c r="C206" i="14"/>
  <c r="C207" i="14"/>
  <c r="C208" i="14"/>
  <c r="F208" i="14" s="1"/>
  <c r="C209" i="14"/>
  <c r="C210" i="14"/>
  <c r="C211" i="14"/>
  <c r="D211" i="14" s="1"/>
  <c r="C212" i="14"/>
  <c r="C213" i="14"/>
  <c r="C214" i="14"/>
  <c r="F214" i="14" s="1"/>
  <c r="C215" i="14"/>
  <c r="C216" i="14"/>
  <c r="F216" i="14" s="1"/>
  <c r="C217" i="14"/>
  <c r="C218" i="14"/>
  <c r="C219" i="14"/>
  <c r="D219" i="14" s="1"/>
  <c r="C220" i="14"/>
  <c r="C221" i="14"/>
  <c r="C222" i="14"/>
  <c r="F222" i="14" s="1"/>
  <c r="C223" i="14"/>
  <c r="C224" i="14"/>
  <c r="F224" i="14" s="1"/>
  <c r="C225" i="14"/>
  <c r="C226" i="14"/>
  <c r="C227" i="14"/>
  <c r="E227" i="14" s="1"/>
  <c r="C228" i="14"/>
  <c r="D228" i="14" s="1"/>
  <c r="C229" i="14"/>
  <c r="E229" i="14" s="1"/>
  <c r="C230" i="14"/>
  <c r="F230" i="14" s="1"/>
  <c r="C231" i="14"/>
  <c r="D231" i="14" s="1"/>
  <c r="C232" i="14"/>
  <c r="D232" i="14" s="1"/>
  <c r="C233" i="14"/>
  <c r="E233" i="14" s="1"/>
  <c r="C234" i="14"/>
  <c r="F234" i="14" s="1"/>
  <c r="C235" i="14"/>
  <c r="D235" i="14" s="1"/>
  <c r="C236" i="14"/>
  <c r="D236" i="14" s="1"/>
  <c r="C237" i="14"/>
  <c r="E237" i="14" s="1"/>
  <c r="C238" i="14"/>
  <c r="D238" i="14" s="1"/>
  <c r="C239" i="14"/>
  <c r="D239" i="14" s="1"/>
  <c r="C240" i="14"/>
  <c r="D240" i="14" s="1"/>
  <c r="C241" i="14"/>
  <c r="D241" i="14" s="1"/>
  <c r="C242" i="14"/>
  <c r="F242" i="14" s="1"/>
  <c r="C243" i="14"/>
  <c r="D243" i="14" s="1"/>
  <c r="C244" i="14"/>
  <c r="D244" i="14" s="1"/>
  <c r="C245" i="14"/>
  <c r="E245" i="14" s="1"/>
  <c r="C246" i="14"/>
  <c r="D246" i="14" s="1"/>
  <c r="C247" i="14"/>
  <c r="D247" i="14" s="1"/>
  <c r="C248" i="14"/>
  <c r="D248" i="14" s="1"/>
  <c r="C249" i="14"/>
  <c r="D249" i="14" s="1"/>
  <c r="C250" i="14"/>
  <c r="F250" i="14" s="1"/>
  <c r="C251" i="14"/>
  <c r="D251" i="14" s="1"/>
  <c r="C252" i="14"/>
  <c r="D252" i="14" s="1"/>
  <c r="C253" i="14"/>
  <c r="E253" i="14" s="1"/>
  <c r="C254" i="14"/>
  <c r="D254" i="14" s="1"/>
  <c r="C255" i="14"/>
  <c r="D255" i="14" s="1"/>
  <c r="C256" i="14"/>
  <c r="D256" i="14" s="1"/>
  <c r="C257" i="14"/>
  <c r="D257" i="14" s="1"/>
  <c r="C258" i="14"/>
  <c r="F258" i="14" s="1"/>
  <c r="C259" i="14"/>
  <c r="D259" i="14" s="1"/>
  <c r="C260" i="14"/>
  <c r="D260" i="14" s="1"/>
  <c r="C261" i="14"/>
  <c r="E261" i="14" s="1"/>
  <c r="C262" i="14"/>
  <c r="D262" i="14" s="1"/>
  <c r="C263" i="14"/>
  <c r="D263" i="14" s="1"/>
  <c r="C264" i="14"/>
  <c r="D264" i="14" s="1"/>
  <c r="C265" i="14"/>
  <c r="D265" i="14" s="1"/>
  <c r="C266" i="14"/>
  <c r="F266" i="14" s="1"/>
  <c r="C267" i="14"/>
  <c r="D267" i="14" s="1"/>
  <c r="C268" i="14"/>
  <c r="D268" i="14" s="1"/>
  <c r="C269" i="14"/>
  <c r="E269" i="14" s="1"/>
  <c r="D6" i="14"/>
  <c r="F5" i="14"/>
  <c r="E5" i="14"/>
  <c r="C7" i="14"/>
  <c r="E206" i="14" l="1"/>
  <c r="F206" i="14"/>
  <c r="E198" i="14"/>
  <c r="F198" i="14"/>
  <c r="E190" i="14"/>
  <c r="F190" i="14"/>
  <c r="E182" i="14"/>
  <c r="F182" i="14"/>
  <c r="E174" i="14"/>
  <c r="F174" i="14"/>
  <c r="E166" i="14"/>
  <c r="F166" i="14"/>
  <c r="E158" i="14"/>
  <c r="F158" i="14"/>
  <c r="E150" i="14"/>
  <c r="F150" i="14"/>
  <c r="E142" i="14"/>
  <c r="F142" i="14"/>
  <c r="E134" i="14"/>
  <c r="F134" i="14"/>
  <c r="E126" i="14"/>
  <c r="F126" i="14"/>
  <c r="E118" i="14"/>
  <c r="F118" i="14"/>
  <c r="E110" i="14"/>
  <c r="F110" i="14"/>
  <c r="E102" i="14"/>
  <c r="F102" i="14"/>
  <c r="E94" i="14"/>
  <c r="F94" i="14"/>
  <c r="E86" i="14"/>
  <c r="F86" i="14"/>
  <c r="E78" i="14"/>
  <c r="F78" i="14"/>
  <c r="E70" i="14"/>
  <c r="F70" i="14"/>
  <c r="E62" i="14"/>
  <c r="F62" i="14"/>
  <c r="E54" i="14"/>
  <c r="F54" i="14"/>
  <c r="E46" i="14"/>
  <c r="F46" i="14"/>
  <c r="E38" i="14"/>
  <c r="F38" i="14"/>
  <c r="E30" i="14"/>
  <c r="F30" i="14"/>
  <c r="E22" i="14"/>
  <c r="F22" i="14"/>
  <c r="E14" i="14"/>
  <c r="F14" i="14"/>
  <c r="D269" i="14"/>
  <c r="E266" i="14"/>
  <c r="F263" i="14"/>
  <c r="D261" i="14"/>
  <c r="E258" i="14"/>
  <c r="F255" i="14"/>
  <c r="D253" i="14"/>
  <c r="E250" i="14"/>
  <c r="F247" i="14"/>
  <c r="D245" i="14"/>
  <c r="E242" i="14"/>
  <c r="F239" i="14"/>
  <c r="D237" i="14"/>
  <c r="D234" i="14"/>
  <c r="E230" i="14"/>
  <c r="D227" i="14"/>
  <c r="D158" i="14"/>
  <c r="D94" i="14"/>
  <c r="D30" i="14"/>
  <c r="D221" i="14"/>
  <c r="E221" i="14"/>
  <c r="F221" i="14"/>
  <c r="D157" i="14"/>
  <c r="E157" i="14"/>
  <c r="F157" i="14"/>
  <c r="D220" i="14"/>
  <c r="E220" i="14"/>
  <c r="F220" i="14"/>
  <c r="D212" i="14"/>
  <c r="E212" i="14"/>
  <c r="F212" i="14"/>
  <c r="D204" i="14"/>
  <c r="E204" i="14"/>
  <c r="F204" i="14"/>
  <c r="D196" i="14"/>
  <c r="E196" i="14"/>
  <c r="F196" i="14"/>
  <c r="D188" i="14"/>
  <c r="E188" i="14"/>
  <c r="F188" i="14"/>
  <c r="D180" i="14"/>
  <c r="E180" i="14"/>
  <c r="F180" i="14"/>
  <c r="D172" i="14"/>
  <c r="E172" i="14"/>
  <c r="F172" i="14"/>
  <c r="D164" i="14"/>
  <c r="E164" i="14"/>
  <c r="F164" i="14"/>
  <c r="D156" i="14"/>
  <c r="E156" i="14"/>
  <c r="F156" i="14"/>
  <c r="D148" i="14"/>
  <c r="E148" i="14"/>
  <c r="F148" i="14"/>
  <c r="D140" i="14"/>
  <c r="E140" i="14"/>
  <c r="F140" i="14"/>
  <c r="D132" i="14"/>
  <c r="E132" i="14"/>
  <c r="F132" i="14"/>
  <c r="D124" i="14"/>
  <c r="E124" i="14"/>
  <c r="F124" i="14"/>
  <c r="D116" i="14"/>
  <c r="E116" i="14"/>
  <c r="F116" i="14"/>
  <c r="D108" i="14"/>
  <c r="E108" i="14"/>
  <c r="F108" i="14"/>
  <c r="D100" i="14"/>
  <c r="E100" i="14"/>
  <c r="F100" i="14"/>
  <c r="D92" i="14"/>
  <c r="E92" i="14"/>
  <c r="F92" i="14"/>
  <c r="D84" i="14"/>
  <c r="E84" i="14"/>
  <c r="F84" i="14"/>
  <c r="D76" i="14"/>
  <c r="E76" i="14"/>
  <c r="F76" i="14"/>
  <c r="D68" i="14"/>
  <c r="E68" i="14"/>
  <c r="F68" i="14"/>
  <c r="D60" i="14"/>
  <c r="E60" i="14"/>
  <c r="F60" i="14"/>
  <c r="D52" i="14"/>
  <c r="E52" i="14"/>
  <c r="F52" i="14"/>
  <c r="D44" i="14"/>
  <c r="E44" i="14"/>
  <c r="F44" i="14"/>
  <c r="D36" i="14"/>
  <c r="E36" i="14"/>
  <c r="F36" i="14"/>
  <c r="D28" i="14"/>
  <c r="E28" i="14"/>
  <c r="F28" i="14"/>
  <c r="D20" i="14"/>
  <c r="E20" i="14"/>
  <c r="F20" i="14"/>
  <c r="D12" i="14"/>
  <c r="E12" i="14"/>
  <c r="F12" i="14"/>
  <c r="E268" i="14"/>
  <c r="F265" i="14"/>
  <c r="E260" i="14"/>
  <c r="F257" i="14"/>
  <c r="E252" i="14"/>
  <c r="F249" i="14"/>
  <c r="E244" i="14"/>
  <c r="F241" i="14"/>
  <c r="E236" i="14"/>
  <c r="D233" i="14"/>
  <c r="F229" i="14"/>
  <c r="D214" i="14"/>
  <c r="D174" i="14"/>
  <c r="D110" i="14"/>
  <c r="D46" i="14"/>
  <c r="D205" i="14"/>
  <c r="E205" i="14"/>
  <c r="F205" i="14"/>
  <c r="D173" i="14"/>
  <c r="E173" i="14"/>
  <c r="F173" i="14"/>
  <c r="D93" i="14"/>
  <c r="E93" i="14"/>
  <c r="F93" i="14"/>
  <c r="D77" i="14"/>
  <c r="E77" i="14"/>
  <c r="F77" i="14"/>
  <c r="D37" i="14"/>
  <c r="E37" i="14"/>
  <c r="F37" i="14"/>
  <c r="F203" i="14"/>
  <c r="D203" i="14"/>
  <c r="F195" i="14"/>
  <c r="D195" i="14"/>
  <c r="F187" i="14"/>
  <c r="D187" i="14"/>
  <c r="F179" i="14"/>
  <c r="D179" i="14"/>
  <c r="F171" i="14"/>
  <c r="D171" i="14"/>
  <c r="F163" i="14"/>
  <c r="D163" i="14"/>
  <c r="F155" i="14"/>
  <c r="D155" i="14"/>
  <c r="F147" i="14"/>
  <c r="D147" i="14"/>
  <c r="F139" i="14"/>
  <c r="D139" i="14"/>
  <c r="F131" i="14"/>
  <c r="D131" i="14"/>
  <c r="F123" i="14"/>
  <c r="D123" i="14"/>
  <c r="F115" i="14"/>
  <c r="D115" i="14"/>
  <c r="F107" i="14"/>
  <c r="D107" i="14"/>
  <c r="F99" i="14"/>
  <c r="D99" i="14"/>
  <c r="F91" i="14"/>
  <c r="D91" i="14"/>
  <c r="F83" i="14"/>
  <c r="D83" i="14"/>
  <c r="F75" i="14"/>
  <c r="D75" i="14"/>
  <c r="F67" i="14"/>
  <c r="D67" i="14"/>
  <c r="F59" i="14"/>
  <c r="D59" i="14"/>
  <c r="F51" i="14"/>
  <c r="D51" i="14"/>
  <c r="F43" i="14"/>
  <c r="D43" i="14"/>
  <c r="F35" i="14"/>
  <c r="D35" i="14"/>
  <c r="F27" i="14"/>
  <c r="D27" i="14"/>
  <c r="F19" i="14"/>
  <c r="D19" i="14"/>
  <c r="F11" i="14"/>
  <c r="D11" i="14"/>
  <c r="E265" i="14"/>
  <c r="F262" i="14"/>
  <c r="E257" i="14"/>
  <c r="F254" i="14"/>
  <c r="E249" i="14"/>
  <c r="F246" i="14"/>
  <c r="E241" i="14"/>
  <c r="F238" i="14"/>
  <c r="F232" i="14"/>
  <c r="D229" i="14"/>
  <c r="E222" i="14"/>
  <c r="F211" i="14"/>
  <c r="E171" i="14"/>
  <c r="D150" i="14"/>
  <c r="E107" i="14"/>
  <c r="D86" i="14"/>
  <c r="E43" i="14"/>
  <c r="D22" i="14"/>
  <c r="D141" i="14"/>
  <c r="E141" i="14"/>
  <c r="F141" i="14"/>
  <c r="D230" i="14"/>
  <c r="D226" i="14"/>
  <c r="E226" i="14"/>
  <c r="F226" i="14"/>
  <c r="D218" i="14"/>
  <c r="E218" i="14"/>
  <c r="F218" i="14"/>
  <c r="D210" i="14"/>
  <c r="E210" i="14"/>
  <c r="F210" i="14"/>
  <c r="D202" i="14"/>
  <c r="E202" i="14"/>
  <c r="F202" i="14"/>
  <c r="D194" i="14"/>
  <c r="E194" i="14"/>
  <c r="F194" i="14"/>
  <c r="D186" i="14"/>
  <c r="E186" i="14"/>
  <c r="F186" i="14"/>
  <c r="D178" i="14"/>
  <c r="E178" i="14"/>
  <c r="F178" i="14"/>
  <c r="D170" i="14"/>
  <c r="E170" i="14"/>
  <c r="F170" i="14"/>
  <c r="D162" i="14"/>
  <c r="E162" i="14"/>
  <c r="F162" i="14"/>
  <c r="D154" i="14"/>
  <c r="E154" i="14"/>
  <c r="F154" i="14"/>
  <c r="D146" i="14"/>
  <c r="E146" i="14"/>
  <c r="F146" i="14"/>
  <c r="D138" i="14"/>
  <c r="E138" i="14"/>
  <c r="F138" i="14"/>
  <c r="D130" i="14"/>
  <c r="E130" i="14"/>
  <c r="F130" i="14"/>
  <c r="D122" i="14"/>
  <c r="E122" i="14"/>
  <c r="F122" i="14"/>
  <c r="D114" i="14"/>
  <c r="E114" i="14"/>
  <c r="F114" i="14"/>
  <c r="D106" i="14"/>
  <c r="E106" i="14"/>
  <c r="F106" i="14"/>
  <c r="D98" i="14"/>
  <c r="E98" i="14"/>
  <c r="F98" i="14"/>
  <c r="D90" i="14"/>
  <c r="E90" i="14"/>
  <c r="F90" i="14"/>
  <c r="D82" i="14"/>
  <c r="E82" i="14"/>
  <c r="F82" i="14"/>
  <c r="D74" i="14"/>
  <c r="E74" i="14"/>
  <c r="F74" i="14"/>
  <c r="D66" i="14"/>
  <c r="E66" i="14"/>
  <c r="F66" i="14"/>
  <c r="D58" i="14"/>
  <c r="E58" i="14"/>
  <c r="F58" i="14"/>
  <c r="D50" i="14"/>
  <c r="E50" i="14"/>
  <c r="F50" i="14"/>
  <c r="D42" i="14"/>
  <c r="E42" i="14"/>
  <c r="F42" i="14"/>
  <c r="D34" i="14"/>
  <c r="E34" i="14"/>
  <c r="F34" i="14"/>
  <c r="D26" i="14"/>
  <c r="E26" i="14"/>
  <c r="F26" i="14"/>
  <c r="D18" i="14"/>
  <c r="E18" i="14"/>
  <c r="F18" i="14"/>
  <c r="D10" i="14"/>
  <c r="E10" i="14"/>
  <c r="F10" i="14"/>
  <c r="F267" i="14"/>
  <c r="E262" i="14"/>
  <c r="F259" i="14"/>
  <c r="E254" i="14"/>
  <c r="F251" i="14"/>
  <c r="E246" i="14"/>
  <c r="F243" i="14"/>
  <c r="E238" i="14"/>
  <c r="F235" i="14"/>
  <c r="E232" i="14"/>
  <c r="F228" i="14"/>
  <c r="D222" i="14"/>
  <c r="E211" i="14"/>
  <c r="D190" i="14"/>
  <c r="E147" i="14"/>
  <c r="D126" i="14"/>
  <c r="E83" i="14"/>
  <c r="D62" i="14"/>
  <c r="E19" i="14"/>
  <c r="D181" i="14"/>
  <c r="E181" i="14"/>
  <c r="F181" i="14"/>
  <c r="D85" i="14"/>
  <c r="E85" i="14"/>
  <c r="F85" i="14"/>
  <c r="D69" i="14"/>
  <c r="E69" i="14"/>
  <c r="F69" i="14"/>
  <c r="D29" i="14"/>
  <c r="E29" i="14"/>
  <c r="F29" i="14"/>
  <c r="E225" i="14"/>
  <c r="F225" i="14"/>
  <c r="E217" i="14"/>
  <c r="F217" i="14"/>
  <c r="D209" i="14"/>
  <c r="E209" i="14"/>
  <c r="F209" i="14"/>
  <c r="D201" i="14"/>
  <c r="E201" i="14"/>
  <c r="F201" i="14"/>
  <c r="D193" i="14"/>
  <c r="E193" i="14"/>
  <c r="F193" i="14"/>
  <c r="D185" i="14"/>
  <c r="E185" i="14"/>
  <c r="F185" i="14"/>
  <c r="D177" i="14"/>
  <c r="E177" i="14"/>
  <c r="F177" i="14"/>
  <c r="D169" i="14"/>
  <c r="E169" i="14"/>
  <c r="F169" i="14"/>
  <c r="D161" i="14"/>
  <c r="E161" i="14"/>
  <c r="F161" i="14"/>
  <c r="D153" i="14"/>
  <c r="E153" i="14"/>
  <c r="F153" i="14"/>
  <c r="D145" i="14"/>
  <c r="E145" i="14"/>
  <c r="F145" i="14"/>
  <c r="D137" i="14"/>
  <c r="E137" i="14"/>
  <c r="F137" i="14"/>
  <c r="D129" i="14"/>
  <c r="E129" i="14"/>
  <c r="F129" i="14"/>
  <c r="D121" i="14"/>
  <c r="E121" i="14"/>
  <c r="F121" i="14"/>
  <c r="D113" i="14"/>
  <c r="E113" i="14"/>
  <c r="F113" i="14"/>
  <c r="D105" i="14"/>
  <c r="E105" i="14"/>
  <c r="F105" i="14"/>
  <c r="D97" i="14"/>
  <c r="E97" i="14"/>
  <c r="F97" i="14"/>
  <c r="D89" i="14"/>
  <c r="E89" i="14"/>
  <c r="F89" i="14"/>
  <c r="D81" i="14"/>
  <c r="E81" i="14"/>
  <c r="F81" i="14"/>
  <c r="D73" i="14"/>
  <c r="E73" i="14"/>
  <c r="F73" i="14"/>
  <c r="D65" i="14"/>
  <c r="E65" i="14"/>
  <c r="F65" i="14"/>
  <c r="D57" i="14"/>
  <c r="E57" i="14"/>
  <c r="F57" i="14"/>
  <c r="D49" i="14"/>
  <c r="E49" i="14"/>
  <c r="F49" i="14"/>
  <c r="D41" i="14"/>
  <c r="E41" i="14"/>
  <c r="F41" i="14"/>
  <c r="D33" i="14"/>
  <c r="E33" i="14"/>
  <c r="F33" i="14"/>
  <c r="D25" i="14"/>
  <c r="E25" i="14"/>
  <c r="F25" i="14"/>
  <c r="D17" i="14"/>
  <c r="E17" i="14"/>
  <c r="F17" i="14"/>
  <c r="D9" i="14"/>
  <c r="E9" i="14"/>
  <c r="F9" i="14"/>
  <c r="E267" i="14"/>
  <c r="F264" i="14"/>
  <c r="E259" i="14"/>
  <c r="F256" i="14"/>
  <c r="E251" i="14"/>
  <c r="F248" i="14"/>
  <c r="E243" i="14"/>
  <c r="F240" i="14"/>
  <c r="E235" i="14"/>
  <c r="F231" i="14"/>
  <c r="E228" i="14"/>
  <c r="F219" i="14"/>
  <c r="E187" i="14"/>
  <c r="D166" i="14"/>
  <c r="E123" i="14"/>
  <c r="D102" i="14"/>
  <c r="E59" i="14"/>
  <c r="D38" i="14"/>
  <c r="D197" i="14"/>
  <c r="E197" i="14"/>
  <c r="F197" i="14"/>
  <c r="D165" i="14"/>
  <c r="E165" i="14"/>
  <c r="F165" i="14"/>
  <c r="D133" i="14"/>
  <c r="E133" i="14"/>
  <c r="F133" i="14"/>
  <c r="D117" i="14"/>
  <c r="E117" i="14"/>
  <c r="F117" i="14"/>
  <c r="D109" i="14"/>
  <c r="E109" i="14"/>
  <c r="F109" i="14"/>
  <c r="D61" i="14"/>
  <c r="E61" i="14"/>
  <c r="F61" i="14"/>
  <c r="D45" i="14"/>
  <c r="E45" i="14"/>
  <c r="F45" i="14"/>
  <c r="D21" i="14"/>
  <c r="E21" i="14"/>
  <c r="F21" i="14"/>
  <c r="D224" i="14"/>
  <c r="E224" i="14"/>
  <c r="D216" i="14"/>
  <c r="E216" i="14"/>
  <c r="D208" i="14"/>
  <c r="E208" i="14"/>
  <c r="D200" i="14"/>
  <c r="E200" i="14"/>
  <c r="D192" i="14"/>
  <c r="E192" i="14"/>
  <c r="D184" i="14"/>
  <c r="E184" i="14"/>
  <c r="D176" i="14"/>
  <c r="E176" i="14"/>
  <c r="D168" i="14"/>
  <c r="E168" i="14"/>
  <c r="D160" i="14"/>
  <c r="E160" i="14"/>
  <c r="D152" i="14"/>
  <c r="E152" i="14"/>
  <c r="D144" i="14"/>
  <c r="E144" i="14"/>
  <c r="D136" i="14"/>
  <c r="E136" i="14"/>
  <c r="D128" i="14"/>
  <c r="E128" i="14"/>
  <c r="D120" i="14"/>
  <c r="E120" i="14"/>
  <c r="D112" i="14"/>
  <c r="E112" i="14"/>
  <c r="D104" i="14"/>
  <c r="E104" i="14"/>
  <c r="D96" i="14"/>
  <c r="E96" i="14"/>
  <c r="D88" i="14"/>
  <c r="E88" i="14"/>
  <c r="D80" i="14"/>
  <c r="E80" i="14"/>
  <c r="D72" i="14"/>
  <c r="E72" i="14"/>
  <c r="D64" i="14"/>
  <c r="E64" i="14"/>
  <c r="D56" i="14"/>
  <c r="E56" i="14"/>
  <c r="D48" i="14"/>
  <c r="E48" i="14"/>
  <c r="D40" i="14"/>
  <c r="E40" i="14"/>
  <c r="D32" i="14"/>
  <c r="E32" i="14"/>
  <c r="D24" i="14"/>
  <c r="E24" i="14"/>
  <c r="D16" i="14"/>
  <c r="E16" i="14"/>
  <c r="F269" i="14"/>
  <c r="E264" i="14"/>
  <c r="F261" i="14"/>
  <c r="E256" i="14"/>
  <c r="F253" i="14"/>
  <c r="E248" i="14"/>
  <c r="F245" i="14"/>
  <c r="E240" i="14"/>
  <c r="F237" i="14"/>
  <c r="E231" i="14"/>
  <c r="F227" i="14"/>
  <c r="E219" i="14"/>
  <c r="D206" i="14"/>
  <c r="F184" i="14"/>
  <c r="E163" i="14"/>
  <c r="D142" i="14"/>
  <c r="F120" i="14"/>
  <c r="E99" i="14"/>
  <c r="D78" i="14"/>
  <c r="F56" i="14"/>
  <c r="E35" i="14"/>
  <c r="D14" i="14"/>
  <c r="D213" i="14"/>
  <c r="E213" i="14"/>
  <c r="F213" i="14"/>
  <c r="D189" i="14"/>
  <c r="E189" i="14"/>
  <c r="F189" i="14"/>
  <c r="D149" i="14"/>
  <c r="E149" i="14"/>
  <c r="F149" i="14"/>
  <c r="D125" i="14"/>
  <c r="E125" i="14"/>
  <c r="F125" i="14"/>
  <c r="D101" i="14"/>
  <c r="E101" i="14"/>
  <c r="F101" i="14"/>
  <c r="D53" i="14"/>
  <c r="E53" i="14"/>
  <c r="F53" i="14"/>
  <c r="D13" i="14"/>
  <c r="E13" i="14"/>
  <c r="F13" i="14"/>
  <c r="D223" i="14"/>
  <c r="E223" i="14"/>
  <c r="F223" i="14"/>
  <c r="D215" i="14"/>
  <c r="E215" i="14"/>
  <c r="F215" i="14"/>
  <c r="D207" i="14"/>
  <c r="E207" i="14"/>
  <c r="F207" i="14"/>
  <c r="D199" i="14"/>
  <c r="E199" i="14"/>
  <c r="F199" i="14"/>
  <c r="D191" i="14"/>
  <c r="E191" i="14"/>
  <c r="F191" i="14"/>
  <c r="D183" i="14"/>
  <c r="E183" i="14"/>
  <c r="F183" i="14"/>
  <c r="D175" i="14"/>
  <c r="E175" i="14"/>
  <c r="F175" i="14"/>
  <c r="D167" i="14"/>
  <c r="E167" i="14"/>
  <c r="F167" i="14"/>
  <c r="D159" i="14"/>
  <c r="E159" i="14"/>
  <c r="F159" i="14"/>
  <c r="D151" i="14"/>
  <c r="E151" i="14"/>
  <c r="F151" i="14"/>
  <c r="D143" i="14"/>
  <c r="E143" i="14"/>
  <c r="F143" i="14"/>
  <c r="D135" i="14"/>
  <c r="E135" i="14"/>
  <c r="F135" i="14"/>
  <c r="D127" i="14"/>
  <c r="E127" i="14"/>
  <c r="F127" i="14"/>
  <c r="D119" i="14"/>
  <c r="E119" i="14"/>
  <c r="F119" i="14"/>
  <c r="D111" i="14"/>
  <c r="E111" i="14"/>
  <c r="F111" i="14"/>
  <c r="D103" i="14"/>
  <c r="E103" i="14"/>
  <c r="F103" i="14"/>
  <c r="D95" i="14"/>
  <c r="E95" i="14"/>
  <c r="F95" i="14"/>
  <c r="D87" i="14"/>
  <c r="E87" i="14"/>
  <c r="F87" i="14"/>
  <c r="D79" i="14"/>
  <c r="E79" i="14"/>
  <c r="F79" i="14"/>
  <c r="D71" i="14"/>
  <c r="E71" i="14"/>
  <c r="F71" i="14"/>
  <c r="D63" i="14"/>
  <c r="E63" i="14"/>
  <c r="F63" i="14"/>
  <c r="D55" i="14"/>
  <c r="E55" i="14"/>
  <c r="F55" i="14"/>
  <c r="D47" i="14"/>
  <c r="E47" i="14"/>
  <c r="F47" i="14"/>
  <c r="D39" i="14"/>
  <c r="E39" i="14"/>
  <c r="F39" i="14"/>
  <c r="D31" i="14"/>
  <c r="E31" i="14"/>
  <c r="F31" i="14"/>
  <c r="D23" i="14"/>
  <c r="E23" i="14"/>
  <c r="F23" i="14"/>
  <c r="D15" i="14"/>
  <c r="E15" i="14"/>
  <c r="F15" i="14"/>
  <c r="E234" i="14"/>
  <c r="D217" i="14"/>
  <c r="E203" i="14"/>
  <c r="D182" i="14"/>
  <c r="F160" i="14"/>
  <c r="E139" i="14"/>
  <c r="D118" i="14"/>
  <c r="F96" i="14"/>
  <c r="E75" i="14"/>
  <c r="D54" i="14"/>
  <c r="F32" i="14"/>
  <c r="E11" i="14"/>
  <c r="F6" i="14"/>
  <c r="E6" i="14"/>
</calcChain>
</file>

<file path=xl/sharedStrings.xml><?xml version="1.0" encoding="utf-8"?>
<sst xmlns="http://schemas.openxmlformats.org/spreadsheetml/2006/main" count="15" uniqueCount="12">
  <si>
    <t>Prepared by Andrew McSween</t>
  </si>
  <si>
    <t>Inputs</t>
  </si>
  <si>
    <t>Symbol</t>
  </si>
  <si>
    <t>Instructions</t>
  </si>
  <si>
    <t>BRN 1!-ICE</t>
  </si>
  <si>
    <t>FORMULA TEMPLATE</t>
  </si>
  <si>
    <t xml:space="preserve">Moving Average </t>
  </si>
  <si>
    <t>Period</t>
  </si>
  <si>
    <t>RSI</t>
  </si>
  <si>
    <t>Select the Symbol, and the periods you would like to see displayed for the Moving Average and Period.  These changes should update the charts dynamically.
You can also click on the "Refresh" button, or "Refresh Workbook" selection, from within the ICE Excel Add In Ribbon.
The Function can also be modified directly on the "Data" tab.</t>
  </si>
  <si>
    <t>MA(BRN 1!-ICE,20)</t>
  </si>
  <si>
    <t>RSI(BRN 1!-ICE,20)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</si>
</sst>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x14ac:knownFonts="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sz val="10"/>
      <color theme="1"/>
      <name val="Arial"/>
      <family val="2"/>
      <scheme val="minor"/>
    </font>
    <font>
      <sz val="8"/>
      <name val="Arial"/>
      <family val="2"/>
      <scheme val="minor"/>
    </font>
    <font>
      <b/>
      <sz val="11"/>
      <color theme="1"/>
      <name val="Arial"/>
      <family val="2"/>
      <scheme val="minor"/>
    </font>
    <font>
      <sz val="11"/>
      <color theme="1"/>
      <name val="Arial"/>
      <family val="2"/>
      <scheme val="minor"/>
    </font>
    <font>
      <sz val="11"/>
      <color theme="0"/>
      <name val="Arial"/>
      <family val="2"/>
      <scheme val="minor"/>
    </font>
    <font>
      <b/>
      <sz val="11"/>
      <color theme="0"/>
      <name val="Arial"/>
      <family val="2"/>
      <scheme val="minor"/>
    </font>
    <font>
      <b/>
      <sz val="24"/>
      <color theme="1" tint="-0.249977111117893"/>
      <name val="Arial"/>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249977111117893"/>
        <bgColor indexed="64"/>
      </patternFill>
    </fill>
  </fills>
  <borders count="7">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theme="2"/>
      </bottom>
      <diagonal/>
    </border>
  </borders>
  <cellStyleXfs count="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2" fillId="0" borderId="0"/>
  </cellStyleXfs>
  <cellXfs count="39">
    <xf numFmtId="0" fontId="0" fillId="0" borderId="0" xfId="0"/>
    <xf numFmtId="0" fontId="11" fillId="0" borderId="0" xfId="0" applyFont="1" applyAlignment="1"/>
    <xf numFmtId="0" fontId="12" fillId="0" borderId="0" xfId="0" applyNumberFormat="1" applyFont="1"/>
    <xf numFmtId="0" fontId="12" fillId="0" borderId="0" xfId="0" applyFont="1"/>
    <xf numFmtId="14" fontId="12" fillId="0" borderId="0" xfId="0" applyNumberFormat="1" applyFont="1"/>
    <xf numFmtId="164" fontId="12" fillId="0" borderId="0" xfId="0" applyNumberFormat="1" applyFont="1"/>
    <xf numFmtId="0" fontId="12" fillId="0" borderId="0" xfId="0" applyFont="1" applyAlignment="1"/>
    <xf numFmtId="0" fontId="11" fillId="0" borderId="0" xfId="0" applyNumberFormat="1" applyFont="1"/>
    <xf numFmtId="0" fontId="11" fillId="0" borderId="0" xfId="0" applyFont="1"/>
    <xf numFmtId="0" fontId="12" fillId="2" borderId="0" xfId="5" applyFill="1"/>
    <xf numFmtId="0" fontId="12" fillId="0" borderId="0" xfId="5"/>
    <xf numFmtId="0" fontId="0" fillId="3" borderId="0" xfId="0" applyFill="1"/>
    <xf numFmtId="0" fontId="9" fillId="3" borderId="0" xfId="0" applyFont="1" applyFill="1" applyAlignment="1">
      <alignment horizontal="left"/>
    </xf>
    <xf numFmtId="14" fontId="9" fillId="3" borderId="0" xfId="0" applyNumberFormat="1" applyFont="1" applyFill="1" applyAlignment="1">
      <alignment horizontal="left"/>
    </xf>
    <xf numFmtId="14" fontId="12" fillId="0" borderId="0" xfId="0" applyNumberFormat="1" applyFont="1" applyAlignment="1"/>
    <xf numFmtId="0" fontId="11" fillId="0" borderId="0" xfId="0" applyFont="1" applyAlignment="1">
      <alignment horizontal="center"/>
    </xf>
    <xf numFmtId="0" fontId="5" fillId="0" borderId="0" xfId="0" applyFont="1"/>
    <xf numFmtId="0" fontId="5" fillId="0" borderId="0" xfId="0" applyFont="1" applyAlignment="1"/>
    <xf numFmtId="0" fontId="4" fillId="0" borderId="0" xfId="0" applyNumberFormat="1" applyFont="1"/>
    <xf numFmtId="0" fontId="11" fillId="0" borderId="0" xfId="0" applyNumberFormat="1" applyFont="1" applyAlignment="1">
      <alignment horizontal="center"/>
    </xf>
    <xf numFmtId="164" fontId="11" fillId="0" borderId="0" xfId="0" applyNumberFormat="1" applyFont="1"/>
    <xf numFmtId="164" fontId="5" fillId="0" borderId="0" xfId="0" applyNumberFormat="1" applyFont="1"/>
    <xf numFmtId="0" fontId="11" fillId="0" borderId="0" xfId="0" applyNumberFormat="1" applyFont="1" applyAlignment="1"/>
    <xf numFmtId="0" fontId="11" fillId="0" borderId="0" xfId="0" applyFont="1" applyAlignment="1">
      <alignment horizontal="center"/>
    </xf>
    <xf numFmtId="0" fontId="15" fillId="3" borderId="0" xfId="0" applyFont="1" applyFill="1"/>
    <xf numFmtId="0" fontId="12" fillId="4" borderId="0" xfId="5" applyFill="1"/>
    <xf numFmtId="0" fontId="8" fillId="4" borderId="6" xfId="5" applyFont="1" applyFill="1" applyBorder="1" applyAlignment="1">
      <alignment horizontal="center"/>
    </xf>
    <xf numFmtId="0" fontId="13" fillId="4" borderId="0" xfId="5" applyFont="1" applyFill="1" applyBorder="1" applyAlignment="1">
      <alignment horizontal="center"/>
    </xf>
    <xf numFmtId="0" fontId="13" fillId="4" borderId="0" xfId="5" applyFont="1" applyFill="1"/>
    <xf numFmtId="0" fontId="13" fillId="4" borderId="0" xfId="5" applyFont="1" applyFill="1" applyAlignment="1">
      <alignment horizontal="center"/>
    </xf>
    <xf numFmtId="0" fontId="14" fillId="4" borderId="1" xfId="5" applyFont="1" applyFill="1" applyBorder="1" applyAlignment="1">
      <alignment horizontal="center"/>
    </xf>
    <xf numFmtId="0" fontId="2" fillId="4" borderId="2" xfId="5" applyFont="1" applyFill="1" applyBorder="1" applyAlignment="1">
      <alignment horizontal="center" vertical="center" wrapText="1"/>
    </xf>
    <xf numFmtId="0" fontId="2" fillId="4" borderId="0" xfId="5"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vertical="center"/>
    </xf>
    <xf numFmtId="0" fontId="4" fillId="2" borderId="3" xfId="5" applyFont="1" applyFill="1" applyBorder="1" applyAlignment="1">
      <alignment horizontal="center"/>
    </xf>
    <xf numFmtId="0" fontId="12" fillId="2" borderId="3" xfId="5" applyFill="1" applyBorder="1" applyAlignment="1">
      <alignment horizontal="center"/>
    </xf>
    <xf numFmtId="0" fontId="12" fillId="2" borderId="4" xfId="5" applyFill="1" applyBorder="1" applyAlignment="1">
      <alignment horizontal="center"/>
    </xf>
    <xf numFmtId="0" fontId="12" fillId="2" borderId="5" xfId="5" applyFill="1" applyBorder="1" applyAlignment="1">
      <alignment horizontal="center"/>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9" defaultPivotStyle="PivotStyleMedium4"/>
  <colors>
    <mruColors>
      <color rgb="FF72C7E7"/>
      <color rgb="FF0039A6"/>
      <color rgb="FF81D548"/>
      <color rgb="FFE3F4FA"/>
      <color rgb="FFC7E8F5"/>
      <color rgb="FFAADDF0"/>
      <color rgb="FF8ED2EB"/>
      <color rgb="FFA2A4A3"/>
      <color rgb="FFCDD8ED"/>
      <color rgb="FF9AB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ice.xl">
      <tp>
        <v>74.063703550046441</v>
        <stp/>
        <stp>*E</stp>
        <stp>RSI(BRN 1!-ICE,20)</stp>
        <stp>D[tl:Union]</stp>
        <stp>44260.25</stp>
        <tr r="F242" s="14"/>
      </tp>
      <tp>
        <v>71.220174651087206</v>
        <stp/>
        <stp>*E</stp>
        <stp>RSI(BRN 1!-ICE,20)</stp>
        <stp>D[tl:Union]</stp>
        <stp>44263.25</stp>
        <tr r="F241" s="14"/>
      </tp>
      <tp>
        <v>69.480708526773881</v>
        <stp/>
        <stp>*E</stp>
        <stp>RSI(BRN 1!-ICE,20)</stp>
        <stp>D[tl:Union]</stp>
        <stp>44265.25</stp>
        <tr r="F239" s="14"/>
      </tp>
      <tp>
        <v>69.200376725075103</v>
        <stp/>
        <stp>*E</stp>
        <stp>RSI(BRN 1!-ICE,20)</stp>
        <stp>D[tl:Union]</stp>
        <stp>44264.25</stp>
        <tr r="F240" s="14"/>
      </tp>
      <tp>
        <v>71.233033497359884</v>
        <stp/>
        <stp>*E</stp>
        <stp>RSI(BRN 1!-ICE,20)</stp>
        <stp>D[tl:Union]</stp>
        <stp>44267.25</stp>
        <tr r="F237" s="14"/>
      </tp>
      <tp>
        <v>72.108417563089205</v>
        <stp/>
        <stp>*E</stp>
        <stp>RSI(BRN 1!-ICE,20)</stp>
        <stp>D[tl:Union]</stp>
        <stp>44266.25</stp>
        <tr r="F238" s="14"/>
      </tp>
      <tp>
        <v>79.618824529624462</v>
        <stp/>
        <stp>*E</stp>
        <stp>RSI(BRN 1!-ICE,20)</stp>
        <stp>D[tl:Union]</stp>
        <stp>44251.25</stp>
        <tr r="F249" s="14"/>
      </tp>
      <tp>
        <v>76.50489848706394</v>
        <stp/>
        <stp>*E</stp>
        <stp>RSI(BRN 1!-ICE,20)</stp>
        <stp>D[tl:Union]</stp>
        <stp>44250.25</stp>
        <tr r="F250" s="14"/>
      </tp>
      <tp>
        <v>67.824509774428734</v>
        <stp/>
        <stp>*E</stp>
        <stp>RSI(BRN 1!-ICE,20)</stp>
        <stp>D[tl:Union]</stp>
        <stp>44253.25</stp>
        <tr r="F247" s="14"/>
      </tp>
      <tp>
        <v>79.161834776450746</v>
        <stp/>
        <stp>*E</stp>
        <stp>RSI(BRN 1!-ICE,20)</stp>
        <stp>D[tl:Union]</stp>
        <stp>44252.25</stp>
        <tr r="F248" s="14"/>
      </tp>
      <tp>
        <v>62.226845408084117</v>
        <stp/>
        <stp>*E</stp>
        <stp>RSI(BRN 1!-ICE,20)</stp>
        <stp>D[tl:Union]</stp>
        <stp>44257.25</stp>
        <tr r="F245" s="14"/>
      </tp>
      <tp>
        <v>64.43072673324329</v>
        <stp/>
        <stp>*E</stp>
        <stp>RSI(BRN 1!-ICE,20)</stp>
        <stp>D[tl:Union]</stp>
        <stp>44256.25</stp>
        <tr r="F246" s="14"/>
      </tp>
      <tp>
        <v>70.357597330489725</v>
        <stp/>
        <stp>*E</stp>
        <stp>RSI(BRN 1!-ICE,20)</stp>
        <stp>D[tl:Union]</stp>
        <stp>44259.25</stp>
        <tr r="F243" s="14"/>
      </tp>
      <tp>
        <v>65.852328604198036</v>
        <stp/>
        <stp>*E</stp>
        <stp>RSI(BRN 1!-ICE,20)</stp>
        <stp>D[tl:Union]</stp>
        <stp>44258.25</stp>
        <tr r="F244" s="14"/>
      </tp>
      <tp>
        <v>76.604179596090162</v>
        <stp/>
        <stp>*E</stp>
        <stp>RSI(BRN 1!-ICE,20)</stp>
        <stp>D[tl:Union]</stp>
        <stp>44243.25</stp>
        <tr r="F255" s="14"/>
      </tp>
      <tp>
        <v>76.423749300959997</v>
        <stp/>
        <stp>*E</stp>
        <stp>RSI(BRN 1!-ICE,20)</stp>
        <stp>D[tl:Union]</stp>
        <stp>44242.25</stp>
        <tr r="F256" s="14"/>
      </tp>
      <tp>
        <v>75.168976924796041</v>
        <stp/>
        <stp>*E</stp>
        <stp>RSI(BRN 1!-ICE,20)</stp>
        <stp>D[tl:Union]</stp>
        <stp>44245.25</stp>
        <tr r="F253" s="14"/>
      </tp>
      <tp>
        <v>77.609138901928631</v>
        <stp/>
        <stp>*E</stp>
        <stp>RSI(BRN 1!-ICE,20)</stp>
        <stp>D[tl:Union]</stp>
        <stp>44244.25</stp>
        <tr r="F254" s="14"/>
      </tp>
      <tp>
        <v>70.974329552775203</v>
        <stp/>
        <stp>*E</stp>
        <stp>RSI(BRN 1!-ICE,20)</stp>
        <stp>D[tl:Union]</stp>
        <stp>44246.25</stp>
        <tr r="F252" s="14"/>
      </tp>
      <tp>
        <v>75.877074370014739</v>
        <stp/>
        <stp>*E</stp>
        <stp>RSI(BRN 1!-ICE,20)</stp>
        <stp>D[tl:Union]</stp>
        <stp>44249.25</stp>
        <tr r="F251" s="14"/>
      </tp>
      <tp>
        <v>68.703912994693198</v>
        <stp/>
        <stp>*E</stp>
        <stp>RSI(BRN 1!-ICE,20)</stp>
        <stp>D[tl:Union]</stp>
        <stp>44231.25</stp>
        <tr r="F263" s="14"/>
      </tp>
      <tp>
        <v>67.638119224524033</v>
        <stp/>
        <stp>*E</stp>
        <stp>RSI(BRN 1!-ICE,20)</stp>
        <stp>D[tl:Union]</stp>
        <stp>44230.25</stp>
        <tr r="F264" s="14"/>
      </tp>
      <tp>
        <v>70.086589203679026</v>
        <stp/>
        <stp>*E</stp>
        <stp>RSI(BRN 1!-ICE,20)</stp>
        <stp>D[tl:Union]</stp>
        <stp>44232.25</stp>
        <tr r="F262" s="14"/>
      </tp>
      <tp>
        <v>73.341050988251851</v>
        <stp/>
        <stp>*E</stp>
        <stp>RSI(BRN 1!-ICE,20)</stp>
        <stp>D[tl:Union]</stp>
        <stp>44235.25</stp>
        <tr r="F261" s="14"/>
      </tp>
      <tp>
        <v>74.985228708706714</v>
        <stp/>
        <stp>*E</stp>
        <stp>RSI(BRN 1!-ICE,20)</stp>
        <stp>D[tl:Union]</stp>
        <stp>44237.25</stp>
        <tr r="F259" s="14"/>
      </tp>
      <tp>
        <v>74.321310873856604</v>
        <stp/>
        <stp>*E</stp>
        <stp>RSI(BRN 1!-ICE,20)</stp>
        <stp>D[tl:Union]</stp>
        <stp>44236.25</stp>
        <tr r="F260" s="14"/>
      </tp>
      <tp>
        <v>74.70273842893954</v>
        <stp/>
        <stp>*E</stp>
        <stp>RSI(BRN 1!-ICE,20)</stp>
        <stp>D[tl:Union]</stp>
        <stp>44239.25</stp>
        <tr r="F257" s="14"/>
      </tp>
      <tp>
        <v>72.59781232263559</v>
        <stp/>
        <stp>*E</stp>
        <stp>RSI(BRN 1!-ICE,20)</stp>
        <stp>D[tl:Union]</stp>
        <stp>44238.25</stp>
        <tr r="F258" s="14"/>
      </tp>
      <tp>
        <v>61.303277581003009</v>
        <stp/>
        <stp>*E</stp>
        <stp>RSI(BRN 1!-ICE,20)</stp>
        <stp>D[tl:Union]</stp>
        <stp>44223.25</stp>
        <tr r="F269" s="14"/>
      </tp>
      <tp>
        <v>56.801409242540714</v>
        <stp/>
        <stp>*E</stp>
        <stp>RSI(BRN 1!-ICE,20)</stp>
        <stp>D[tl:Union]</stp>
        <stp>44225.25</stp>
        <tr r="F267" s="14"/>
      </tp>
      <tp>
        <v>57.65532055329669</v>
        <stp/>
        <stp>*E</stp>
        <stp>RSI(BRN 1!-ICE,20)</stp>
        <stp>D[tl:Union]</stp>
        <stp>44224.25</stp>
        <tr r="F268" s="14"/>
      </tp>
      <tp>
        <v>65.359344330275974</v>
        <stp/>
        <stp>*E</stp>
        <stp>RSI(BRN 1!-ICE,20)</stp>
        <stp>D[tl:Union]</stp>
        <stp>44229.25</stp>
        <tr r="F265" s="14"/>
      </tp>
      <tp>
        <v>62.073629918805459</v>
        <stp/>
        <stp>*E</stp>
        <stp>RSI(BRN 1!-ICE,20)</stp>
        <stp>D[tl:Union]</stp>
        <stp>44228.25</stp>
        <tr r="F266" s="14"/>
      </tp>
      <tp>
        <v>49.816059887671464</v>
        <stp/>
        <stp>*E</stp>
        <stp>RSI(BRN 1!-ICE,20)</stp>
        <stp>D[tl:Union]</stp>
        <stp>44286.2916666667</stp>
        <tr r="F224" s="14"/>
      </tp>
      <tp>
        <v>55.490188060579989</v>
        <stp/>
        <stp>*E</stp>
        <stp>RSI(BRN 1!-ICE,20)</stp>
        <stp>D[tl:Union]</stp>
        <stp>44287.2916666667</stp>
        <tr r="F223" s="14"/>
      </tp>
      <tp>
        <v>54.479588793181215</v>
        <stp/>
        <stp>*E</stp>
        <stp>RSI(BRN 1!-ICE,20)</stp>
        <stp>D[tl:Union]</stp>
        <stp>44284.2916666667</stp>
        <tr r="F226" s="14"/>
      </tp>
      <tp>
        <v>52.416785049263687</v>
        <stp/>
        <stp>*E</stp>
        <stp>RSI(BRN 1!-ICE,20)</stp>
        <stp>D[tl:Union]</stp>
        <stp>44285.2916666667</stp>
        <tr r="F225" s="14"/>
      </tp>
      <tp>
        <v>49.136368890306265</v>
        <stp/>
        <stp>*E</stp>
        <stp>RSI(BRN 1!-ICE,20)</stp>
        <stp>D[tl:Union]</stp>
        <stp>44280.2916666667</stp>
        <tr r="F228" s="14"/>
      </tp>
      <tp>
        <v>54.01956588893993</v>
        <stp/>
        <stp>*E</stp>
        <stp>RSI(BRN 1!-ICE,20)</stp>
        <stp>D[tl:Union]</stp>
        <stp>44281.2916666667</stp>
        <tr r="F227" s="14"/>
      </tp>
      <tp>
        <v>51.325918293941086</v>
        <stp/>
        <stp>*E</stp>
        <stp>RSI(BRN 1!-ICE,20)</stp>
        <stp>D[tl:Union]</stp>
        <stp>44294.2916666667</stp>
        <tr r="F219" s="14"/>
      </tp>
      <tp>
        <v>51.185165922350578</v>
        <stp/>
        <stp>*E</stp>
        <stp>RSI(BRN 1!-ICE,20)</stp>
        <stp>D[tl:Union]</stp>
        <stp>44295.2916666667</stp>
        <tr r="F218" s="14"/>
      </tp>
      <tp>
        <v>52.1026674185253</v>
        <stp/>
        <stp>*E</stp>
        <stp>RSI(BRN 1!-ICE,20)</stp>
        <stp>D[tl:Union]</stp>
        <stp>44292.2916666667</stp>
        <tr r="F221" s="14"/>
      </tp>
      <tp>
        <v>52.589854061742159</v>
        <stp/>
        <stp>*E</stp>
        <stp>RSI(BRN 1!-ICE,20)</stp>
        <stp>D[tl:Union]</stp>
        <stp>44293.2916666667</stp>
        <tr r="F220" s="14"/>
      </tp>
      <tp>
        <v>50.607923962428067</v>
        <stp/>
        <stp>*E</stp>
        <stp>RSI(BRN 1!-ICE,20)</stp>
        <stp>D[tl:Union]</stp>
        <stp>44291.2916666667</stp>
        <tr r="F222" s="14"/>
      </tp>
      <tp>
        <v>52.367651449985956</v>
        <stp/>
        <stp>*E</stp>
        <stp>RSI(BRN 1!-ICE,20)</stp>
        <stp>D[tl:Union]</stp>
        <stp>44298.2916666667</stp>
        <tr r="F217" s="14"/>
      </tp>
      <tp>
        <v>53.792497030046377</v>
        <stp/>
        <stp>*E</stp>
        <stp>RSI(BRN 1!-ICE,20)</stp>
        <stp>D[tl:Union]</stp>
        <stp>44299.2916666667</stp>
        <tr r="F216" s="14"/>
      </tp>
      <tp>
        <v>56.952932213878697</v>
        <stp/>
        <stp>*E</stp>
        <stp>RSI(BRN 1!-ICE,20)</stp>
        <stp>D[tl:Union]</stp>
        <stp>44277.2916666667</stp>
        <tr r="F231" s="14"/>
      </tp>
      <tp>
        <v>56.178414951658105</v>
        <stp/>
        <stp>*E</stp>
        <stp>RSI(BRN 1!-ICE,20)</stp>
        <stp>D[tl:Union]</stp>
        <stp>44274.2916666667</stp>
        <tr r="F232" s="14"/>
      </tp>
      <tp>
        <v>69.018256551603415</v>
        <stp/>
        <stp>*E</stp>
        <stp>RSI(BRN 1!-ICE,20)</stp>
        <stp>D[tl:Union]</stp>
        <stp>44272.2916666667</stp>
        <tr r="F234" s="14"/>
      </tp>
      <tp>
        <v>53.373040121502378</v>
        <stp/>
        <stp>*E</stp>
        <stp>RSI(BRN 1!-ICE,20)</stp>
        <stp>D[tl:Union]</stp>
        <stp>44273.2916666667</stp>
        <tr r="F233" s="14"/>
      </tp>
      <tp>
        <v>70.0580109993126</v>
        <stp/>
        <stp>*E</stp>
        <stp>RSI(BRN 1!-ICE,20)</stp>
        <stp>D[tl:Union]</stp>
        <stp>44270.2916666667</stp>
        <tr r="F236" s="14"/>
      </tp>
      <tp>
        <v>68.806388711541118</v>
        <stp/>
        <stp>*E</stp>
        <stp>RSI(BRN 1!-ICE,20)</stp>
        <stp>D[tl:Union]</stp>
        <stp>44271.2916666667</stp>
        <tr r="F235" s="14"/>
      </tp>
      <tp>
        <v>48.079510470453677</v>
        <stp/>
        <stp>*E</stp>
        <stp>RSI(BRN 1!-ICE,20)</stp>
        <stp>D[tl:Union]</stp>
        <stp>44278.2916666667</stp>
        <tr r="F230" s="14"/>
      </tp>
      <tp>
        <v>55.369522362720339</v>
        <stp/>
        <stp>*E</stp>
        <stp>RSI(BRN 1!-ICE,20)</stp>
        <stp>D[tl:Union]</stp>
        <stp>44279.2916666667</stp>
        <tr r="F229" s="14"/>
      </tp>
      <tp>
        <v>59.13420696393267</v>
        <stp/>
        <stp>*E</stp>
        <stp>RSI(BRN 1!-ICE,20)</stp>
        <stp>D[tl:Union]</stp>
        <stp>44386.2916666667</stp>
        <tr r="F153" s="14"/>
      </tp>
      <tp>
        <v>52.120058508740115</v>
        <stp/>
        <stp>*E</stp>
        <stp>RSI(BRN 1!-ICE,20)</stp>
        <stp>D[tl:Union]</stp>
        <stp>44384.2916666667</stp>
        <tr r="F155" s="14"/>
      </tp>
      <tp>
        <v>54.697907902037301</v>
        <stp/>
        <stp>*E</stp>
        <stp>RSI(BRN 1!-ICE,20)</stp>
        <stp>D[tl:Union]</stp>
        <stp>44385.2916666667</stp>
        <tr r="F154" s="14"/>
      </tp>
      <tp>
        <v>69.712884920909687</v>
        <stp/>
        <stp>*E</stp>
        <stp>RSI(BRN 1!-ICE,20)</stp>
        <stp>D[tl:Union]</stp>
        <stp>44382.2916666667</stp>
        <tr r="F157" s="14"/>
      </tp>
      <tp>
        <v>56.09185797393652</v>
        <stp/>
        <stp>*E</stp>
        <stp>RSI(BRN 1!-ICE,20)</stp>
        <stp>D[tl:Union]</stp>
        <stp>44383.2916666667</stp>
        <tr r="F156" s="14"/>
      </tp>
      <tp>
        <v>58.38194770130238</v>
        <stp/>
        <stp>*E</stp>
        <stp>RSI(BRN 1!-ICE,20)</stp>
        <stp>D[tl:Union]</stp>
        <stp>44389.2916666667</stp>
        <tr r="F152" s="14"/>
      </tp>
      <tp>
        <v>40.146789138325303</v>
        <stp/>
        <stp>*E</stp>
        <stp>RSI(BRN 1!-ICE,20)</stp>
        <stp>D[tl:Union]</stp>
        <stp>44396.2916666667</stp>
        <tr r="F147" s="14"/>
      </tp>
      <tp>
        <v>42.012929325306295</v>
        <stp/>
        <stp>*E</stp>
        <stp>RSI(BRN 1!-ICE,20)</stp>
        <stp>D[tl:Union]</stp>
        <stp>44397.2916666667</stp>
        <tr r="F146" s="14"/>
      </tp>
      <tp>
        <v>52.141075637257764</v>
        <stp/>
        <stp>*E</stp>
        <stp>RSI(BRN 1!-ICE,20)</stp>
        <stp>D[tl:Union]</stp>
        <stp>44392.2916666667</stp>
        <tr r="F149" s="14"/>
      </tp>
      <tp>
        <v>53.260694318468758</v>
        <stp/>
        <stp>*E</stp>
        <stp>RSI(BRN 1!-ICE,20)</stp>
        <stp>D[tl:Union]</stp>
        <stp>44393.2916666667</stp>
        <tr r="F148" s="14"/>
      </tp>
      <tp>
        <v>62.030732806113498</v>
        <stp/>
        <stp>*E</stp>
        <stp>RSI(BRN 1!-ICE,20)</stp>
        <stp>D[tl:Union]</stp>
        <stp>44390.2916666667</stp>
        <tr r="F151" s="14"/>
      </tp>
      <tp>
        <v>55.483314417016729</v>
        <stp/>
        <stp>*E</stp>
        <stp>RSI(BRN 1!-ICE,20)</stp>
        <stp>D[tl:Union]</stp>
        <stp>44391.2916666667</stp>
        <tr r="F150" s="14"/>
      </tp>
      <tp>
        <v>49.500677840334227</v>
        <stp/>
        <stp>*E</stp>
        <stp>RSI(BRN 1!-ICE,20)</stp>
        <stp>D[tl:Union]</stp>
        <stp>44398.2916666667</stp>
        <tr r="F145" s="14"/>
      </tp>
      <tp>
        <v>52.439161602458725</v>
        <stp/>
        <stp>*E</stp>
        <stp>RSI(BRN 1!-ICE,20)</stp>
        <stp>D[tl:Union]</stp>
        <stp>44399.2916666667</stp>
        <tr r="F144" s="14"/>
      </tp>
      <tp>
        <v>62.338343763617864</v>
        <stp/>
        <stp>*E</stp>
        <stp>RSI(BRN 1!-ICE,20)</stp>
        <stp>D[tl:Union]</stp>
        <stp>44326.2916666667</stp>
        <tr r="F197" s="14"/>
      </tp>
      <tp>
        <v>63.481618795059148</v>
        <stp/>
        <stp>*E</stp>
        <stp>RSI(BRN 1!-ICE,20)</stp>
        <stp>D[tl:Union]</stp>
        <stp>44327.2916666667</stp>
        <tr r="F196" s="14"/>
      </tp>
      <tp>
        <v>60.554865336141198</v>
        <stp/>
        <stp>*E</stp>
        <stp>RSI(BRN 1!-ICE,20)</stp>
        <stp>D[tl:Union]</stp>
        <stp>44322.2916666667</stp>
        <tr r="F199" s="14"/>
      </tp>
      <tp>
        <v>61.714792217525357</v>
        <stp/>
        <stp>*E</stp>
        <stp>RSI(BRN 1!-ICE,20)</stp>
        <stp>D[tl:Union]</stp>
        <stp>44323.2916666667</stp>
        <tr r="F198" s="14"/>
      </tp>
      <tp>
        <v>62.547930822103396</v>
        <stp/>
        <stp>*E</stp>
        <stp>RSI(BRN 1!-ICE,20)</stp>
        <stp>D[tl:Union]</stp>
        <stp>44320.2916666667</stp>
        <tr r="F201" s="14"/>
      </tp>
      <tp>
        <v>62.869361657644802</v>
        <stp/>
        <stp>*E</stp>
        <stp>RSI(BRN 1!-ICE,20)</stp>
        <stp>D[tl:Union]</stp>
        <stp>44321.2916666667</stp>
        <tr r="F200" s="14"/>
      </tp>
      <tp>
        <v>65.328137130749127</v>
        <stp/>
        <stp>*E</stp>
        <stp>RSI(BRN 1!-ICE,20)</stp>
        <stp>D[tl:Union]</stp>
        <stp>44328.2916666667</stp>
        <tr r="F195" s="14"/>
      </tp>
      <tp>
        <v>56.075722747323873</v>
        <stp/>
        <stp>*E</stp>
        <stp>RSI(BRN 1!-ICE,20)</stp>
        <stp>D[tl:Union]</stp>
        <stp>44329.2916666667</stp>
        <tr r="F194" s="14"/>
      </tp>
      <tp>
        <v>48.529186237179481</v>
        <stp/>
        <stp>*E</stp>
        <stp>RSI(BRN 1!-ICE,20)</stp>
        <stp>D[tl:Union]</stp>
        <stp>44336.2916666667</stp>
        <tr r="F189" s="14"/>
      </tp>
      <tp>
        <v>52.12441570049829</v>
        <stp/>
        <stp>*E</stp>
        <stp>RSI(BRN 1!-ICE,20)</stp>
        <stp>D[tl:Union]</stp>
        <stp>44337.2916666667</stp>
        <tr r="F188" s="14"/>
      </tp>
      <tp>
        <v>58.314605633148034</v>
        <stp/>
        <stp>*E</stp>
        <stp>RSI(BRN 1!-ICE,20)</stp>
        <stp>D[tl:Union]</stp>
        <stp>44334.2916666667</stp>
        <tr r="F191" s="14"/>
      </tp>
      <tp>
        <v>51.675469103520783</v>
        <stp/>
        <stp>*E</stp>
        <stp>RSI(BRN 1!-ICE,20)</stp>
        <stp>D[tl:Union]</stp>
        <stp>44335.2916666667</stp>
        <tr r="F190" s="14"/>
      </tp>
      <tp>
        <v>60.243236993226176</v>
        <stp/>
        <stp>*E</stp>
        <stp>RSI(BRN 1!-ICE,20)</stp>
        <stp>D[tl:Union]</stp>
        <stp>44333.2916666667</stp>
        <tr r="F192" s="14"/>
      </tp>
      <tp>
        <v>58.925832629414003</v>
        <stp/>
        <stp>*E</stp>
        <stp>RSI(BRN 1!-ICE,20)</stp>
        <stp>D[tl:Union]</stp>
        <stp>44330.2916666667</stp>
        <tr r="F193" s="14"/>
      </tp>
      <tp>
        <v>56.559357647687783</v>
        <stp/>
        <stp>*E</stp>
        <stp>RSI(BRN 1!-ICE,20)</stp>
        <stp>D[tl:Union]</stp>
        <stp>44306.2916666667</stp>
        <tr r="F211" s="14"/>
      </tp>
      <tp>
        <v>53.410956108640271</v>
        <stp/>
        <stp>*E</stp>
        <stp>RSI(BRN 1!-ICE,20)</stp>
        <stp>D[tl:Union]</stp>
        <stp>44307.2916666667</stp>
        <tr r="F210" s="14"/>
      </tp>
      <tp>
        <v>58.60126424337286</v>
        <stp/>
        <stp>*E</stp>
        <stp>RSI(BRN 1!-ICE,20)</stp>
        <stp>D[tl:Union]</stp>
        <stp>44305.2916666667</stp>
        <tr r="F212" s="14"/>
      </tp>
      <tp>
        <v>58.499597413255522</v>
        <stp/>
        <stp>*E</stp>
        <stp>RSI(BRN 1!-ICE,20)</stp>
        <stp>D[tl:Union]</stp>
        <stp>44302.2916666667</stp>
        <tr r="F213" s="14"/>
      </tp>
      <tp>
        <v>59.289769685296697</v>
        <stp/>
        <stp>*E</stp>
        <stp>RSI(BRN 1!-ICE,20)</stp>
        <stp>D[tl:Union]</stp>
        <stp>44300.2916666667</stp>
        <tr r="F215" s="14"/>
      </tp>
      <tp>
        <v>59.190051060942324</v>
        <stp/>
        <stp>*E</stp>
        <stp>RSI(BRN 1!-ICE,20)</stp>
        <stp>D[tl:Union]</stp>
        <stp>44301.2916666667</stp>
        <tr r="F214" s="14"/>
      </tp>
      <tp>
        <v>54.157115277247946</v>
        <stp/>
        <stp>*E</stp>
        <stp>RSI(BRN 1!-ICE,20)</stp>
        <stp>D[tl:Union]</stp>
        <stp>44308.2916666667</stp>
        <tr r="F209" s="14"/>
      </tp>
      <tp>
        <v>56.025331717616872</v>
        <stp/>
        <stp>*E</stp>
        <stp>RSI(BRN 1!-ICE,20)</stp>
        <stp>D[tl:Union]</stp>
        <stp>44309.2916666667</stp>
        <tr r="F208" s="14"/>
      </tp>
      <tp>
        <v>57.010979606773546</v>
        <stp/>
        <stp>*E</stp>
        <stp>RSI(BRN 1!-ICE,20)</stp>
        <stp>D[tl:Union]</stp>
        <stp>44316.2916666667</stp>
        <tr r="F203" s="14"/>
      </tp>
      <tp>
        <v>59.772125090965808</v>
        <stp/>
        <stp>*E</stp>
        <stp>RSI(BRN 1!-ICE,20)</stp>
        <stp>D[tl:Union]</stp>
        <stp>44314.2916666667</stp>
        <tr r="F205" s="14"/>
      </tp>
      <tp>
        <v>61.921053451424122</v>
        <stp/>
        <stp>*E</stp>
        <stp>RSI(BRN 1!-ICE,20)</stp>
        <stp>D[tl:Union]</stp>
        <stp>44315.2916666667</stp>
        <tr r="F204" s="14"/>
      </tp>
      <tp>
        <v>55.608819774005731</v>
        <stp/>
        <stp>*E</stp>
        <stp>RSI(BRN 1!-ICE,20)</stp>
        <stp>D[tl:Union]</stp>
        <stp>44312.2916666667</stp>
        <tr r="F207" s="14"/>
      </tp>
      <tp>
        <v>57.885847854734571</v>
        <stp/>
        <stp>*E</stp>
        <stp>RSI(BRN 1!-ICE,20)</stp>
        <stp>D[tl:Union]</stp>
        <stp>44313.2916666667</stp>
        <tr r="F206" s="14"/>
      </tp>
      <tp>
        <v>59.471270043365251</v>
        <stp/>
        <stp>*E</stp>
        <stp>RSI(BRN 1!-ICE,20)</stp>
        <stp>D[tl:Union]</stp>
        <stp>44319.2916666667</stp>
        <tr r="F202" s="14"/>
      </tp>
      <tp>
        <v>60.822587522814374</v>
        <stp/>
        <stp>*E</stp>
        <stp>RSI(BRN 1!-ICE,20)</stp>
        <stp>D[tl:Union]</stp>
        <stp>44364.2916666667</stp>
        <tr r="F169" s="14"/>
      </tp>
      <tp>
        <v>61.945361031708217</v>
        <stp/>
        <stp>*E</stp>
        <stp>RSI(BRN 1!-ICE,20)</stp>
        <stp>D[tl:Union]</stp>
        <stp>44365.2916666667</stp>
        <tr r="F168" s="14"/>
      </tp>
      <tp>
        <v>67.472349331658421</v>
        <stp/>
        <stp>*E</stp>
        <stp>RSI(BRN 1!-ICE,20)</stp>
        <stp>D[tl:Union]</stp>
        <stp>44362.2916666667</stp>
        <tr r="F171" s="14"/>
      </tp>
      <tp>
        <v>68.186315913959433</v>
        <stp/>
        <stp>*E</stp>
        <stp>RSI(BRN 1!-ICE,20)</stp>
        <stp>D[tl:Union]</stp>
        <stp>44363.2916666667</stp>
        <tr r="F170" s="14"/>
      </tp>
      <tp>
        <v>65.344440962660371</v>
        <stp/>
        <stp>*E</stp>
        <stp>RSI(BRN 1!-ICE,20)</stp>
        <stp>D[tl:Union]</stp>
        <stp>44361.2916666667</stp>
        <tr r="F172" s="14"/>
      </tp>
      <tp>
        <v>64.932338360524767</v>
        <stp/>
        <stp>*E</stp>
        <stp>RSI(BRN 1!-ICE,20)</stp>
        <stp>D[tl:Union]</stp>
        <stp>44368.2916666667</stp>
        <tr r="F167" s="14"/>
      </tp>
      <tp>
        <v>65.554891367905583</v>
        <stp/>
        <stp>*E</stp>
        <stp>RSI(BRN 1!-ICE,20)</stp>
        <stp>D[tl:Union]</stp>
        <stp>44369.2916666667</stp>
        <tr r="F166" s="14"/>
      </tp>
      <tp>
        <v>63.962634732002243</v>
        <stp/>
        <stp>*E</stp>
        <stp>RSI(BRN 1!-ICE,20)</stp>
        <stp>D[tl:Union]</stp>
        <stp>44376.2916666667</stp>
        <tr r="F161" s="14"/>
      </tp>
      <tp>
        <v>64.063718225900061</v>
        <stp/>
        <stp>*E</stp>
        <stp>RSI(BRN 1!-ICE,20)</stp>
        <stp>D[tl:Union]</stp>
        <stp>44377.2916666667</stp>
        <tr r="F160" s="14"/>
      </tp>
      <tp>
        <v>63.606042876599886</v>
        <stp/>
        <stp>*E</stp>
        <stp>RSI(BRN 1!-ICE,20)</stp>
        <stp>D[tl:Union]</stp>
        <stp>44375.2916666667</stp>
        <tr r="F162" s="14"/>
      </tp>
      <tp>
        <v>69.161802747582271</v>
        <stp/>
        <stp>*E</stp>
        <stp>RSI(BRN 1!-ICE,20)</stp>
        <stp>D[tl:Union]</stp>
        <stp>44372.2916666667</stp>
        <tr r="F163" s="14"/>
      </tp>
      <tp>
        <v>66.994069936237352</v>
        <stp/>
        <stp>*E</stp>
        <stp>RSI(BRN 1!-ICE,20)</stp>
        <stp>D[tl:Union]</stp>
        <stp>44370.2916666667</stp>
        <tr r="F165" s="14"/>
      </tp>
      <tp>
        <v>67.915603777343648</v>
        <stp/>
        <stp>*E</stp>
        <stp>RSI(BRN 1!-ICE,20)</stp>
        <stp>D[tl:Union]</stp>
        <stp>44371.2916666667</stp>
        <tr r="F164" s="14"/>
      </tp>
      <tp>
        <v>67.136422709010589</v>
        <stp/>
        <stp>*E</stp>
        <stp>RSI(BRN 1!-ICE,20)</stp>
        <stp>D[tl:Union]</stp>
        <stp>44378.2916666667</stp>
        <tr r="F159" s="14"/>
      </tp>
      <tp>
        <v>68.161992549198828</v>
        <stp/>
        <stp>*E</stp>
        <stp>RSI(BRN 1!-ICE,20)</stp>
        <stp>D[tl:Union]</stp>
        <stp>44379.2916666667</stp>
        <tr r="F158" s="14"/>
      </tp>
      <tp>
        <v>58.199666656688649</v>
        <stp/>
        <stp>*E</stp>
        <stp>RSI(BRN 1!-ICE,20)</stp>
        <stp>D[tl:Union]</stp>
        <stp>44347.2916666667</stp>
        <tr r="F182" s="14"/>
      </tp>
      <tp>
        <v>56.563401736092985</v>
        <stp/>
        <stp>*E</stp>
        <stp>RSI(BRN 1!-ICE,20)</stp>
        <stp>D[tl:Union]</stp>
        <stp>44344.2916666667</stp>
        <tr r="F183" s="14"/>
      </tp>
      <tp>
        <v>57.494519145691385</v>
        <stp/>
        <stp>*E</stp>
        <stp>RSI(BRN 1!-ICE,20)</stp>
        <stp>D[tl:Union]</stp>
        <stp>44342.2916666667</stp>
        <tr r="F185" s="14"/>
      </tp>
      <tp>
        <v>58.391995258550033</v>
        <stp/>
        <stp>*E</stp>
        <stp>RSI(BRN 1!-ICE,20)</stp>
        <stp>D[tl:Union]</stp>
        <stp>44343.2916666667</stp>
        <tr r="F184" s="14"/>
      </tp>
      <tp>
        <v>56.953803046902181</v>
        <stp/>
        <stp>*E</stp>
        <stp>RSI(BRN 1!-ICE,20)</stp>
        <stp>D[tl:Union]</stp>
        <stp>44340.2916666667</stp>
        <tr r="F187" s="14"/>
      </tp>
      <tp>
        <v>56.851486903167398</v>
        <stp/>
        <stp>*E</stp>
        <stp>RSI(BRN 1!-ICE,20)</stp>
        <stp>D[tl:Union]</stp>
        <stp>44341.2916666667</stp>
        <tr r="F186" s="14"/>
      </tp>
      <tp>
        <v>60.298692358039283</v>
        <stp/>
        <stp>*E</stp>
        <stp>RSI(BRN 1!-ICE,20)</stp>
        <stp>D[tl:Union]</stp>
        <stp>44348.2916666667</stp>
        <tr r="F181" s="14"/>
      </tp>
      <tp>
        <v>62.686268978221484</v>
        <stp/>
        <stp>*E</stp>
        <stp>RSI(BRN 1!-ICE,20)</stp>
        <stp>D[tl:Union]</stp>
        <stp>44349.2916666667</stp>
        <tr r="F180" s="14"/>
      </tp>
      <tp>
        <v>64.292351945310514</v>
        <stp/>
        <stp>*E</stp>
        <stp>RSI(BRN 1!-ICE,20)</stp>
        <stp>D[tl:Union]</stp>
        <stp>44356.2916666667</stp>
        <tr r="F175" s="14"/>
      </tp>
      <tp>
        <v>64.689144176775983</v>
        <stp/>
        <stp>*E</stp>
        <stp>RSI(BRN 1!-ICE,20)</stp>
        <stp>D[tl:Union]</stp>
        <stp>44357.2916666667</stp>
        <tr r="F174" s="14"/>
      </tp>
      <tp>
        <v>63.161793136231125</v>
        <stp/>
        <stp>*E</stp>
        <stp>RSI(BRN 1!-ICE,20)</stp>
        <stp>D[tl:Union]</stp>
        <stp>44354.2916666667</stp>
        <tr r="F177" s="14"/>
      </tp>
      <tp>
        <v>64.637362318193311</v>
        <stp/>
        <stp>*E</stp>
        <stp>RSI(BRN 1!-ICE,20)</stp>
        <stp>D[tl:Union]</stp>
        <stp>44355.2916666667</stp>
        <tr r="F176" s="14"/>
      </tp>
      <tp>
        <v>62.557135401072152</v>
        <stp/>
        <stp>*E</stp>
        <stp>RSI(BRN 1!-ICE,20)</stp>
        <stp>D[tl:Union]</stp>
        <stp>44350.2916666667</stp>
        <tr r="F179" s="14"/>
      </tp>
      <tp>
        <v>64.038737831191725</v>
        <stp/>
        <stp>*E</stp>
        <stp>RSI(BRN 1!-ICE,20)</stp>
        <stp>D[tl:Union]</stp>
        <stp>44351.2916666667</stp>
        <tr r="F178" s="14"/>
      </tp>
      <tp>
        <v>64.981724442557606</v>
        <stp/>
        <stp>*E</stp>
        <stp>RSI(BRN 1!-ICE,20)</stp>
        <stp>D[tl:Union]</stp>
        <stp>44358.2916666667</stp>
        <tr r="F173" s="14"/>
      </tp>
    </main>
    <main first="ice.xl">
      <tp>
        <v>70.667805966740517</v>
        <stp/>
        <stp>*E</stp>
        <stp>RSI(BRN 1!-ICE,20)</stp>
        <stp>D[tl:Union]</stp>
        <stp>44487.2916666667</stp>
        <tr r="F82" s="14"/>
      </tp>
      <tp>
        <v>72.654947010002502</v>
        <stp/>
        <stp>*E</stp>
        <stp>RSI(BRN 1!-ICE,20)</stp>
        <stp>D[tl:Union]</stp>
        <stp>44484.2916666667</stp>
        <tr r="F83" s="14"/>
      </tp>
      <tp>
        <v>70.241150774723351</v>
        <stp/>
        <stp>*E</stp>
        <stp>RSI(BRN 1!-ICE,20)</stp>
        <stp>D[tl:Union]</stp>
        <stp>44482.2916666667</stp>
        <tr r="F85" s="14"/>
      </tp>
      <tp>
        <v>71.459332344265746</v>
        <stp/>
        <stp>*E</stp>
        <stp>RSI(BRN 1!-ICE,20)</stp>
        <stp>D[tl:Union]</stp>
        <stp>44483.2916666667</stp>
        <tr r="F84" s="14"/>
      </tp>
      <tp>
        <v>71.27391087733173</v>
        <stp/>
        <stp>*E</stp>
        <stp>RSI(BRN 1!-ICE,20)</stp>
        <stp>D[tl:Union]</stp>
        <stp>44480.2916666667</stp>
        <tr r="F87" s="14"/>
      </tp>
      <tp>
        <v>70.704923206172111</v>
        <stp/>
        <stp>*E</stp>
        <stp>RSI(BRN 1!-ICE,20)</stp>
        <stp>D[tl:Union]</stp>
        <stp>44481.2916666667</stp>
        <tr r="F86" s="14"/>
      </tp>
      <tp>
        <v>71.811350749081527</v>
        <stp/>
        <stp>*E</stp>
        <stp>RSI(BRN 1!-ICE,20)</stp>
        <stp>D[tl:Union]</stp>
        <stp>44488.2916666667</stp>
        <tr r="F81" s="14"/>
      </tp>
      <tp>
        <v>73.212095997386626</v>
        <stp/>
        <stp>*E</stp>
        <stp>RSI(BRN 1!-ICE,20)</stp>
        <stp>D[tl:Union]</stp>
        <stp>44489.2916666667</stp>
        <tr r="F80" s="14"/>
      </tp>
      <tp>
        <v>62.688538266236868</v>
        <stp/>
        <stp>*E</stp>
        <stp>RSI(BRN 1!-ICE,20)</stp>
        <stp>D[tl:Union]</stp>
        <stp>44496.2916666667</stp>
        <tr r="F75" s="14"/>
      </tp>
      <tp>
        <v>61.806968275701863</v>
        <stp/>
        <stp>*E</stp>
        <stp>RSI(BRN 1!-ICE,20)</stp>
        <stp>D[tl:Union]</stp>
        <stp>44497.2916666667</stp>
        <tr r="F74" s="14"/>
      </tp>
      <tp>
        <v>69.354358090558563</v>
        <stp/>
        <stp>*E</stp>
        <stp>RSI(BRN 1!-ICE,20)</stp>
        <stp>D[tl:Union]</stp>
        <stp>44494.2916666667</stp>
        <tr r="F77" s="14"/>
      </tp>
      <tp>
        <v>70.116486601299627</v>
        <stp/>
        <stp>*E</stp>
        <stp>RSI(BRN 1!-ICE,20)</stp>
        <stp>D[tl:Union]</stp>
        <stp>44495.2916666667</stp>
        <tr r="F76" s="14"/>
      </tp>
      <tp>
        <v>67.492083224553468</v>
        <stp/>
        <stp>*E</stp>
        <stp>RSI(BRN 1!-ICE,20)</stp>
        <stp>D[tl:Union]</stp>
        <stp>44490.2916666667</stp>
        <tr r="F79" s="14"/>
      </tp>
      <tp>
        <v>68.366064764930954</v>
        <stp/>
        <stp>*E</stp>
        <stp>RSI(BRN 1!-ICE,20)</stp>
        <stp>D[tl:Union]</stp>
        <stp>44491.2916666667</stp>
        <tr r="F78" s="14"/>
      </tp>
      <tp>
        <v>61.434936281533631</v>
        <stp/>
        <stp>*E</stp>
        <stp>RSI(BRN 1!-ICE,20)</stp>
        <stp>D[tl:Union]</stp>
        <stp>44498.2916666667</stp>
        <tr r="F73" s="14"/>
      </tp>
      <tp>
        <v>41.706406083533317</v>
        <stp/>
        <stp>*E</stp>
        <stp>RSI(BRN 1!-ICE,20)</stp>
        <stp>D[tl:Union]</stp>
        <stp>44426.2916666667</stp>
        <tr r="F125" s="14"/>
      </tp>
      <tp>
        <v>37.90392658131146</v>
        <stp/>
        <stp>*E</stp>
        <stp>RSI(BRN 1!-ICE,20)</stp>
        <stp>D[tl:Union]</stp>
        <stp>44427.2916666667</stp>
        <tr r="F124" s="14"/>
      </tp>
      <tp>
        <v>45.409537466930864</v>
        <stp/>
        <stp>*E</stp>
        <stp>RSI(BRN 1!-ICE,20)</stp>
        <stp>D[tl:Union]</stp>
        <stp>44424.2916666667</stp>
        <tr r="F127" s="14"/>
      </tp>
      <tp>
        <v>43.806342240959182</v>
        <stp/>
        <stp>*E</stp>
        <stp>RSI(BRN 1!-ICE,20)</stp>
        <stp>D[tl:Union]</stp>
        <stp>44425.2916666667</stp>
        <tr r="F126" s="14"/>
      </tp>
      <tp>
        <v>49.880768506415251</v>
        <stp/>
        <stp>*E</stp>
        <stp>RSI(BRN 1!-ICE,20)</stp>
        <stp>D[tl:Union]</stp>
        <stp>44420.2916666667</stp>
        <tr r="F129" s="14"/>
      </tp>
      <tp>
        <v>48.107224973307069</v>
        <stp/>
        <stp>*E</stp>
        <stp>RSI(BRN 1!-ICE,20)</stp>
        <stp>D[tl:Union]</stp>
        <stp>44421.2916666667</stp>
        <tr r="F128" s="14"/>
      </tp>
      <tp>
        <v>35.420568234748153</v>
        <stp/>
        <stp>*E</stp>
        <stp>RSI(BRN 1!-ICE,20)</stp>
        <stp>D[tl:Union]</stp>
        <stp>44428.2916666667</stp>
        <tr r="F123" s="14"/>
      </tp>
      <tp>
        <v>49.667666630945533</v>
        <stp/>
        <stp>*E</stp>
        <stp>RSI(BRN 1!-ICE,20)</stp>
        <stp>D[tl:Union]</stp>
        <stp>44434.2916666667</stp>
        <tr r="F119" s="14"/>
      </tp>
      <tp>
        <v>52.972767827582686</v>
        <stp/>
        <stp>*E</stp>
        <stp>RSI(BRN 1!-ICE,20)</stp>
        <stp>D[tl:Union]</stp>
        <stp>44435.2916666667</stp>
        <tr r="F118" s="14"/>
      </tp>
      <tp>
        <v>50.142875978262332</v>
        <stp/>
        <stp>*E</stp>
        <stp>RSI(BRN 1!-ICE,20)</stp>
        <stp>D[tl:Union]</stp>
        <stp>44432.2916666667</stp>
        <tr r="F121" s="14"/>
      </tp>
      <tp>
        <v>51.887790327419253</v>
        <stp/>
        <stp>*E</stp>
        <stp>RSI(BRN 1!-ICE,20)</stp>
        <stp>D[tl:Union]</stp>
        <stp>44433.2916666667</stp>
        <tr r="F120" s="14"/>
      </tp>
      <tp>
        <v>45.702931519837783</v>
        <stp/>
        <stp>*E</stp>
        <stp>RSI(BRN 1!-ICE,20)</stp>
        <stp>D[tl:Union]</stp>
        <stp>44431.2916666667</stp>
        <tr r="F122" s="14"/>
      </tp>
      <tp>
        <v>53.914950464027349</v>
        <stp/>
        <stp>*E</stp>
        <stp>RSI(BRN 1!-ICE,20)</stp>
        <stp>D[tl:Union]</stp>
        <stp>44438.2916666667</stp>
        <tr r="F117" s="14"/>
      </tp>
      <tp>
        <v>52.879417212089642</v>
        <stp/>
        <stp>*E</stp>
        <stp>RSI(BRN 1!-ICE,20)</stp>
        <stp>D[tl:Union]</stp>
        <stp>44439.2916666667</stp>
        <tr r="F116" s="14"/>
      </tp>
      <tp>
        <v>57.483521052121432</v>
        <stp/>
        <stp>*E</stp>
        <stp>RSI(BRN 1!-ICE,20)</stp>
        <stp>D[tl:Union]</stp>
        <stp>44406.2916666667</stp>
        <tr r="F139" s="14"/>
      </tp>
      <tp>
        <v>57.815607754074691</v>
        <stp/>
        <stp>*E</stp>
        <stp>RSI(BRN 1!-ICE,20)</stp>
        <stp>D[tl:Union]</stp>
        <stp>44407.2916666667</stp>
        <tr r="F138" s="14"/>
      </tp>
      <tp>
        <v>52.858247908364369</v>
        <stp/>
        <stp>*E</stp>
        <stp>RSI(BRN 1!-ICE,20)</stp>
        <stp>D[tl:Union]</stp>
        <stp>44404.2916666667</stp>
        <tr r="F141" s="14"/>
      </tp>
      <tp>
        <v>54.217644537743297</v>
        <stp/>
        <stp>*E</stp>
        <stp>RSI(BRN 1!-ICE,20)</stp>
        <stp>D[tl:Union]</stp>
        <stp>44405.2916666667</stp>
        <tr r="F140" s="14"/>
      </tp>
      <tp>
        <v>53.256808236986785</v>
        <stp/>
        <stp>*E</stp>
        <stp>RSI(BRN 1!-ICE,20)</stp>
        <stp>D[tl:Union]</stp>
        <stp>44403.2916666667</stp>
        <tr r="F142" s="14"/>
      </tp>
      <tp>
        <v>52.841045359006486</v>
        <stp/>
        <stp>*E</stp>
        <stp>RSI(BRN 1!-ICE,20)</stp>
        <stp>D[tl:Union]</stp>
        <stp>44400.2916666667</stp>
        <tr r="F143" s="14"/>
      </tp>
      <tp>
        <v>43.350641142065292</v>
        <stp/>
        <stp>*E</stp>
        <stp>RSI(BRN 1!-ICE,20)</stp>
        <stp>D[tl:Union]</stp>
        <stp>44417.2916666667</stp>
        <tr r="F132" s="14"/>
      </tp>
      <tp>
        <v>47.716256122504682</v>
        <stp/>
        <stp>*E</stp>
        <stp>RSI(BRN 1!-ICE,20)</stp>
        <stp>D[tl:Union]</stp>
        <stp>44414.2916666667</stp>
        <tr r="F133" s="14"/>
      </tp>
      <tp>
        <v>45.617081772890828</v>
        <stp/>
        <stp>*E</stp>
        <stp>RSI(BRN 1!-ICE,20)</stp>
        <stp>D[tl:Union]</stp>
        <stp>44412.2916666667</stp>
        <tr r="F135" s="14"/>
      </tp>
      <tp>
        <v>48.409567377430747</v>
        <stp/>
        <stp>*E</stp>
        <stp>RSI(BRN 1!-ICE,20)</stp>
        <stp>D[tl:Union]</stp>
        <stp>44413.2916666667</stp>
        <tr r="F134" s="14"/>
      </tp>
      <tp>
        <v>50.838439700280027</v>
        <stp/>
        <stp>*E</stp>
        <stp>RSI(BRN 1!-ICE,20)</stp>
        <stp>D[tl:Union]</stp>
        <stp>44410.2916666667</stp>
        <tr r="F137" s="14"/>
      </tp>
      <tp>
        <v>50.10515409448417</v>
        <stp/>
        <stp>*E</stp>
        <stp>RSI(BRN 1!-ICE,20)</stp>
        <stp>D[tl:Union]</stp>
        <stp>44411.2916666667</stp>
        <tr r="F136" s="14"/>
      </tp>
      <tp>
        <v>47.943716620588226</v>
        <stp/>
        <stp>*E</stp>
        <stp>RSI(BRN 1!-ICE,20)</stp>
        <stp>D[tl:Union]</stp>
        <stp>44418.2916666667</stp>
        <tr r="F131" s="14"/>
      </tp>
      <tp>
        <v>50.300214157963829</v>
        <stp/>
        <stp>*E</stp>
        <stp>RSI(BRN 1!-ICE,20)</stp>
        <stp>D[tl:Union]</stp>
        <stp>44419.2916666667</stp>
        <tr r="F130" s="14"/>
      </tp>
      <tp>
        <v>66.071362218066568</v>
        <stp/>
        <stp>*E</stp>
        <stp>RSI(BRN 1!-ICE,20)</stp>
        <stp>D[tl:Union]</stp>
        <stp>44466.2916666667</stp>
        <tr r="F97" s="14"/>
      </tp>
      <tp>
        <v>64.928284668135674</v>
        <stp/>
        <stp>*E</stp>
        <stp>RSI(BRN 1!-ICE,20)</stp>
        <stp>D[tl:Union]</stp>
        <stp>44467.2916666667</stp>
        <tr r="F96" s="14"/>
      </tp>
      <tp>
        <v>61.354029813699853</v>
        <stp/>
        <stp>*E</stp>
        <stp>RSI(BRN 1!-ICE,20)</stp>
        <stp>D[tl:Union]</stp>
        <stp>44462.2916666667</stp>
        <tr r="F99" s="14"/>
      </tp>
      <tp>
        <v>62.975165846925513</v>
        <stp/>
        <stp>*E</stp>
        <stp>RSI(BRN 1!-ICE,20)</stp>
        <stp>D[tl:Union]</stp>
        <stp>44463.2916666667</stp>
        <tr r="F98" s="14"/>
      </tp>
      <tp>
        <v>54.76025363249164</v>
        <stp/>
        <stp>*E</stp>
        <stp>RSI(BRN 1!-ICE,20)</stp>
        <stp>D[tl:Union]</stp>
        <stp>44460.2916666667</stp>
        <tr r="F101" s="14"/>
      </tp>
      <tp>
        <v>58.915963206415086</v>
        <stp/>
        <stp>*E</stp>
        <stp>RSI(BRN 1!-ICE,20)</stp>
        <stp>D[tl:Union]</stp>
        <stp>44461.2916666667</stp>
        <tr r="F100" s="14"/>
      </tp>
      <tp>
        <v>64.361142241111409</v>
        <stp/>
        <stp>*E</stp>
        <stp>RSI(BRN 1!-ICE,20)</stp>
        <stp>D[tl:Union]</stp>
        <stp>44468.2916666667</stp>
        <tr r="F95" s="14"/>
      </tp>
      <tp>
        <v>64.5998361305125</v>
        <stp/>
        <stp>*E</stp>
        <stp>RSI(BRN 1!-ICE,20)</stp>
        <stp>D[tl:Union]</stp>
        <stp>44469.2916666667</stp>
        <tr r="F94" s="14"/>
      </tp>
      <tp>
        <v>68.613937278595444</v>
        <stp/>
        <stp>*E</stp>
        <stp>RSI(BRN 1!-ICE,20)</stp>
        <stp>D[tl:Union]</stp>
        <stp>44476.2916666667</stp>
        <tr r="F89" s="14"/>
      </tp>
      <tp>
        <v>69.241561216945144</v>
        <stp/>
        <stp>*E</stp>
        <stp>RSI(BRN 1!-ICE,20)</stp>
        <stp>D[tl:Union]</stp>
        <stp>44477.2916666667</stp>
        <tr r="F88" s="14"/>
      </tp>
      <tp>
        <v>72.50339423929897</v>
        <stp/>
        <stp>*E</stp>
        <stp>RSI(BRN 1!-ICE,20)</stp>
        <stp>D[tl:Union]</stp>
        <stp>44474.2916666667</stp>
        <tr r="F91" s="14"/>
      </tp>
      <tp>
        <v>67.052738090869255</v>
        <stp/>
        <stp>*E</stp>
        <stp>RSI(BRN 1!-ICE,20)</stp>
        <stp>D[tl:Union]</stp>
        <stp>44475.2916666667</stp>
        <tr r="F90" s="14"/>
      </tp>
      <tp>
        <v>70.291070882586098</v>
        <stp/>
        <stp>*E</stp>
        <stp>RSI(BRN 1!-ICE,20)</stp>
        <stp>D[tl:Union]</stp>
        <stp>44473.2916666667</stp>
        <tr r="F92" s="14"/>
      </tp>
      <tp>
        <v>66.752059565670649</v>
        <stp/>
        <stp>*E</stp>
        <stp>RSI(BRN 1!-ICE,20)</stp>
        <stp>D[tl:Union]</stp>
        <stp>44470.2916666667</stp>
        <tr r="F93" s="14"/>
      </tp>
      <tp>
        <v>52.167252951230047</v>
        <stp/>
        <stp>*E</stp>
        <stp>RSI(BRN 1!-ICE,20)</stp>
        <stp>D[tl:Union]</stp>
        <stp>44446.2916666667</stp>
        <tr r="F111" s="14"/>
      </tp>
      <tp>
        <v>53.567254291296074</v>
        <stp/>
        <stp>*E</stp>
        <stp>RSI(BRN 1!-ICE,20)</stp>
        <stp>D[tl:Union]</stp>
        <stp>44447.2916666667</stp>
        <tr r="F110" s="14"/>
      </tp>
      <tp>
        <v>53.827673044443792</v>
        <stp/>
        <stp>*E</stp>
        <stp>RSI(BRN 1!-ICE,20)</stp>
        <stp>D[tl:Union]</stp>
        <stp>44445.2916666667</stp>
        <tr r="F112" s="14"/>
      </tp>
      <tp>
        <v>54.834343105662498</v>
        <stp/>
        <stp>*E</stp>
        <stp>RSI(BRN 1!-ICE,20)</stp>
        <stp>D[tl:Union]</stp>
        <stp>44442.2916666667</stp>
        <tr r="F113" s="14"/>
      </tp>
      <tp>
        <v>53.098242873127333</v>
        <stp/>
        <stp>*E</stp>
        <stp>RSI(BRN 1!-ICE,20)</stp>
        <stp>D[tl:Union]</stp>
        <stp>44440.2916666667</stp>
        <tr r="F115" s="14"/>
      </tp>
      <tp>
        <v>56.124770243691373</v>
        <stp/>
        <stp>*E</stp>
        <stp>RSI(BRN 1!-ICE,20)</stp>
        <stp>D[tl:Union]</stp>
        <stp>44441.2916666667</stp>
        <tr r="F114" s="14"/>
      </tp>
      <tp>
        <v>50.826873184223501</v>
        <stp/>
        <stp>*E</stp>
        <stp>RSI(BRN 1!-ICE,20)</stp>
        <stp>D[tl:Union]</stp>
        <stp>44448.2916666667</stp>
        <tr r="F109" s="14"/>
      </tp>
      <tp>
        <v>54.688067496121896</v>
        <stp/>
        <stp>*E</stp>
        <stp>RSI(BRN 1!-ICE,20)</stp>
        <stp>D[tl:Union]</stp>
        <stp>44449.2916666667</stp>
        <tr r="F108" s="14"/>
      </tp>
      <tp>
        <v>58.484039586823428</v>
        <stp/>
        <stp>*E</stp>
        <stp>RSI(BRN 1!-ICE,20)</stp>
        <stp>D[tl:Union]</stp>
        <stp>44456.2916666667</stp>
        <tr r="F103" s="14"/>
      </tp>
      <tp>
        <v>60.084413256306632</v>
        <stp/>
        <stp>*E</stp>
        <stp>RSI(BRN 1!-ICE,20)</stp>
        <stp>D[tl:Union]</stp>
        <stp>44454.2916666667</stp>
        <tr r="F105" s="14"/>
      </tp>
      <tp>
        <v>60.317507715011537</v>
        <stp/>
        <stp>*E</stp>
        <stp>RSI(BRN 1!-ICE,20)</stp>
        <stp>D[tl:Union]</stp>
        <stp>44455.2916666667</stp>
        <tr r="F104" s="14"/>
      </tp>
      <tp>
        <v>56.269436979080467</v>
        <stp/>
        <stp>*E</stp>
        <stp>RSI(BRN 1!-ICE,20)</stp>
        <stp>D[tl:Union]</stp>
        <stp>44452.2916666667</stp>
        <tr r="F107" s="14"/>
      </tp>
      <tp>
        <v>56.171173674072762</v>
        <stp/>
        <stp>*E</stp>
        <stp>RSI(BRN 1!-ICE,20)</stp>
        <stp>D[tl:Union]</stp>
        <stp>44453.2916666667</stp>
        <tr r="F106" s="14"/>
      </tp>
      <tp>
        <v>53.422982111473843</v>
        <stp/>
        <stp>*E</stp>
        <stp>RSI(BRN 1!-ICE,20)</stp>
        <stp>D[tl:Union]</stp>
        <stp>44459.2916666667</stp>
        <tr r="F102" s="14"/>
      </tp>
      <tp>
        <v>69.022712710689433</v>
        <stp/>
        <stp>*E</stp>
        <stp>RSI(BRN 1!-ICE,20)</stp>
        <stp>D[tl:Union]</stp>
        <stp>44581.25</stp>
        <tr r="F14" s="14"/>
      </tp>
      <tp>
        <v>69.21284723731408</v>
        <stp/>
        <stp>*E</stp>
        <stp>RSI(BRN 1!-ICE,20)</stp>
        <stp>D[tl:Union]</stp>
        <stp>44580.25</stp>
        <tr r="F15" s="14"/>
      </tp>
      <tp>
        <v>67.430318077998635</v>
        <stp/>
        <stp>*E</stp>
        <stp>RSI(BRN 1!-ICE,20)</stp>
        <stp>D[tl:Union]</stp>
        <stp>44582.25</stp>
        <tr r="F13" s="14"/>
      </tp>
      <tp>
        <v>62.418798672360907</v>
        <stp/>
        <stp>*E</stp>
        <stp>RSI(BRN 1!-ICE,20)</stp>
        <stp>D[tl:Union]</stp>
        <stp>44585.25</stp>
        <tr r="F12" s="14"/>
      </tp>
      <tp>
        <v>68.223452691754886</v>
        <stp/>
        <stp>*E</stp>
        <stp>RSI(BRN 1!-ICE,20)</stp>
        <stp>D[tl:Union]</stp>
        <stp>44587.25</stp>
        <tr r="F10" s="14"/>
      </tp>
      <tp>
        <v>65.622872281848856</v>
        <stp/>
        <stp>*E</stp>
        <stp>RSI(BRN 1!-ICE,20)</stp>
        <stp>D[tl:Union]</stp>
        <stp>44586.25</stp>
        <tr r="F11" s="14"/>
      </tp>
      <tp>
        <v>66.36182206878793</v>
        <stp/>
        <stp>*E</stp>
        <stp>RSI(BRN 1!-ICE,20)</stp>
        <stp>D[tl:Union]</stp>
        <stp>44588.25</stp>
        <tr r="F9" s="14"/>
      </tp>
      <tp>
        <v>57.652111047307343</v>
        <stp/>
        <stp>*E</stp>
        <stp>RSI(BRN 1!-ICE,20)</stp>
        <stp>D[tl:Union]</stp>
        <stp>44571.25</stp>
        <tr r="F22" s="14"/>
      </tp>
      <tp>
        <v>63.922351626293967</v>
        <stp/>
        <stp>*E</stp>
        <stp>RSI(BRN 1!-ICE,20)</stp>
        <stp>D[tl:Union]</stp>
        <stp>44573.25</stp>
        <tr r="F20" s="14"/>
      </tp>
      <tp>
        <v>62.479366440998909</v>
        <stp/>
        <stp>*E</stp>
        <stp>RSI(BRN 1!-ICE,20)</stp>
        <stp>D[tl:Union]</stp>
        <stp>44572.25</stp>
        <tr r="F21" s="14"/>
      </tp>
      <tp>
        <v>65.800688060048103</v>
        <stp/>
        <stp>*E</stp>
        <stp>RSI(BRN 1!-ICE,20)</stp>
        <stp>D[tl:Union]</stp>
        <stp>44575.25</stp>
        <tr r="F18" s="14"/>
      </tp>
      <tp>
        <v>63.382167792089021</v>
        <stp/>
        <stp>*E</stp>
        <stp>RSI(BRN 1!-ICE,20)</stp>
        <stp>D[tl:Union]</stp>
        <stp>44574.25</stp>
        <tr r="F19" s="14"/>
      </tp>
      <tp>
        <v>67.91124859735784</v>
        <stp/>
        <stp>*E</stp>
        <stp>RSI(BRN 1!-ICE,20)</stp>
        <stp>D[tl:Union]</stp>
        <stp>44579.25</stp>
        <tr r="F16" s="14"/>
      </tp>
      <tp>
        <v>66.417424572545443</v>
        <stp/>
        <stp>*E</stp>
        <stp>RSI(BRN 1!-ICE,20)</stp>
        <stp>D[tl:Union]</stp>
        <stp>44578.25</stp>
        <tr r="F17" s="14"/>
      </tp>
      <tp>
        <v>53.096255291824008</v>
        <stp/>
        <stp>*E</stp>
        <stp>RSI(BRN 1!-ICE,20)</stp>
        <stp>D[tl:Union]</stp>
        <stp>44561.25</stp>
        <tr r="F28" s="14"/>
      </tp>
      <tp>
        <v>57.020763202567593</v>
        <stp/>
        <stp>*E</stp>
        <stp>RSI(BRN 1!-ICE,20)</stp>
        <stp>D[tl:Union]</stp>
        <stp>44560.25</stp>
        <tr r="F29" s="14"/>
      </tp>
      <tp>
        <v>57.131407315233425</v>
        <stp/>
        <stp>*E</stp>
        <stp>RSI(BRN 1!-ICE,20)</stp>
        <stp>D[tl:Union]</stp>
        <stp>44565.25</stp>
        <tr r="F26" s="14"/>
      </tp>
      <tp>
        <v>55.316101228579313</v>
        <stp/>
        <stp>*E</stp>
        <stp>RSI(BRN 1!-ICE,20)</stp>
        <stp>D[tl:Union]</stp>
        <stp>44564.25</stp>
        <tr r="F27" s="14"/>
      </tp>
      <tp>
        <v>60.528228256947415</v>
        <stp/>
        <stp>*E</stp>
        <stp>RSI(BRN 1!-ICE,20)</stp>
        <stp>D[tl:Union]</stp>
        <stp>44567.25</stp>
        <tr r="F24" s="14"/>
      </tp>
      <tp>
        <v>58.52256669458427</v>
        <stp/>
        <stp>*E</stp>
        <stp>RSI(BRN 1!-ICE,20)</stp>
        <stp>D[tl:Union]</stp>
        <stp>44566.25</stp>
        <tr r="F25" s="14"/>
      </tp>
      <tp>
        <v>59.913180515855963</v>
        <stp/>
        <stp>*E</stp>
        <stp>RSI(BRN 1!-ICE,20)</stp>
        <stp>D[tl:Union]</stp>
        <stp>44568.25</stp>
        <tr r="F23" s="14"/>
      </tp>
      <tp>
        <v>46.946347040787828</v>
        <stp/>
        <stp>*E</stp>
        <stp>RSI(BRN 1!-ICE,20)</stp>
        <stp>D[tl:Union]</stp>
        <stp>44551.25</stp>
        <tr r="F36" s="14"/>
      </tp>
      <tp>
        <v>41.803002251670819</v>
        <stp/>
        <stp>*E</stp>
        <stp>RSI(BRN 1!-ICE,20)</stp>
        <stp>D[tl:Union]</stp>
        <stp>44550.25</stp>
        <tr r="F37" s="14"/>
      </tp>
      <tp>
        <v>52.078887922843563</v>
        <stp/>
        <stp>*E</stp>
        <stp>RSI(BRN 1!-ICE,20)</stp>
        <stp>D[tl:Union]</stp>
        <stp>44553.25</stp>
        <tr r="F34" s="14"/>
      </tp>
      <tp>
        <v>49.539050804990886</v>
        <stp/>
        <stp>*E</stp>
        <stp>RSI(BRN 1!-ICE,20)</stp>
        <stp>D[tl:Union]</stp>
        <stp>44552.25</stp>
        <tr r="F35" s="14"/>
      </tp>
      <tp>
        <v>50.409641436963845</v>
        <stp/>
        <stp>*E</stp>
        <stp>RSI(BRN 1!-ICE,20)</stp>
        <stp>D[tl:Union]</stp>
        <stp>44554.25</stp>
        <tr r="F33" s="14"/>
      </tp>
      <tp>
        <v>54.772078194301344</v>
        <stp/>
        <stp>*E</stp>
        <stp>RSI(BRN 1!-ICE,20)</stp>
        <stp>D[tl:Union]</stp>
        <stp>44557.25</stp>
        <tr r="F32" s="14"/>
      </tp>
      <tp>
        <v>56.4617424962073</v>
        <stp/>
        <stp>*E</stp>
        <stp>RSI(BRN 1!-ICE,20)</stp>
        <stp>D[tl:Union]</stp>
        <stp>44559.25</stp>
        <tr r="F30" s="14"/>
      </tp>
      <tp>
        <v>55.534573186597086</v>
        <stp/>
        <stp>*E</stp>
        <stp>RSI(BRN 1!-ICE,20)</stp>
        <stp>D[tl:Union]</stp>
        <stp>44558.25</stp>
        <tr r="F31" s="14"/>
      </tp>
      <tp>
        <v>47.280322688007558</v>
        <stp/>
        <stp>*E</stp>
        <stp>RSI(BRN 1!-ICE,20)</stp>
        <stp>D[tl:Union]</stp>
        <stp>44540.25</stp>
        <tr r="F43" s="14"/>
      </tp>
      <tp>
        <v>46.181921719270811</v>
        <stp/>
        <stp>*E</stp>
        <stp>RSI(BRN 1!-ICE,20)</stp>
        <stp>D[tl:Union]</stp>
        <stp>44543.25</stp>
        <tr r="F42" s="14"/>
      </tp>
      <tp>
        <v>45.371965155121984</v>
        <stp/>
        <stp>*E</stp>
        <stp>RSI(BRN 1!-ICE,20)</stp>
        <stp>D[tl:Union]</stp>
        <stp>44545.25</stp>
        <tr r="F40" s="14"/>
      </tp>
      <tp>
        <v>45.045393911284485</v>
        <stp/>
        <stp>*E</stp>
        <stp>RSI(BRN 1!-ICE,20)</stp>
        <stp>D[tl:Union]</stp>
        <stp>44544.25</stp>
        <tr r="F41" s="14"/>
      </tp>
      <tp>
        <v>45.199440484210093</v>
        <stp/>
        <stp>*E</stp>
        <stp>RSI(BRN 1!-ICE,20)</stp>
        <stp>D[tl:Union]</stp>
        <stp>44547.25</stp>
        <tr r="F38" s="14"/>
      </tp>
      <tp>
        <v>47.851148122231557</v>
        <stp/>
        <stp>*E</stp>
        <stp>RSI(BRN 1!-ICE,20)</stp>
        <stp>D[tl:Union]</stp>
        <stp>44546.25</stp>
        <tr r="F39" s="14"/>
      </tp>
      <tp>
        <v>33.34042218810432</v>
        <stp/>
        <stp>*E</stp>
        <stp>RSI(BRN 1!-ICE,20)</stp>
        <stp>D[tl:Union]</stp>
        <stp>44531.25</stp>
        <tr r="F50" s="14"/>
      </tp>
      <tp>
        <v>33.703178094568862</v>
        <stp/>
        <stp>*E</stp>
        <stp>RSI(BRN 1!-ICE,20)</stp>
        <stp>D[tl:Union]</stp>
        <stp>44530.25</stp>
        <tr r="F51" s="14"/>
      </tp>
      <tp>
        <v>35.577193498666901</v>
        <stp/>
        <stp>*E</stp>
        <stp>RSI(BRN 1!-ICE,20)</stp>
        <stp>D[tl:Union]</stp>
        <stp>44533.25</stp>
        <tr r="F48" s="14"/>
      </tp>
      <tp>
        <v>35.118857568872748</v>
        <stp/>
        <stp>*E</stp>
        <stp>RSI(BRN 1!-ICE,20)</stp>
        <stp>D[tl:Union]</stp>
        <stp>44532.25</stp>
        <tr r="F49" s="14"/>
      </tp>
      <tp>
        <v>47.355822691290683</v>
        <stp/>
        <stp>*E</stp>
        <stp>RSI(BRN 1!-ICE,20)</stp>
        <stp>D[tl:Union]</stp>
        <stp>44537.25</stp>
        <tr r="F46" s="14"/>
      </tp>
      <tp>
        <v>42.707571600829937</v>
        <stp/>
        <stp>*E</stp>
        <stp>RSI(BRN 1!-ICE,20)</stp>
        <stp>D[tl:Union]</stp>
        <stp>44536.25</stp>
        <tr r="F47" s="14"/>
      </tp>
      <tp>
        <v>45.962440458083833</v>
        <stp/>
        <stp>*E</stp>
        <stp>RSI(BRN 1!-ICE,20)</stp>
        <stp>D[tl:Union]</stp>
        <stp>44539.25</stp>
        <tr r="F44" s="14"/>
      </tp>
      <tp>
        <v>48.254330369621727</v>
        <stp/>
        <stp>*E</stp>
        <stp>RSI(BRN 1!-ICE,20)</stp>
        <stp>D[tl:Union]</stp>
        <stp>44538.25</stp>
        <tr r="F45" s="14"/>
      </tp>
      <tp>
        <v>53.57071565758914</v>
        <stp/>
        <stp>*E</stp>
        <stp>RSI(BRN 1!-ICE,20)</stp>
        <stp>D[tl:Union]</stp>
        <stp>44523.25</stp>
        <tr r="F56" s="14"/>
      </tp>
      <tp>
        <v>47.722498180583564</v>
        <stp/>
        <stp>*E</stp>
        <stp>RSI(BRN 1!-ICE,20)</stp>
        <stp>D[tl:Union]</stp>
        <stp>44522.25</stp>
        <tr r="F57" s="14"/>
      </tp>
      <tp>
        <v>52.755431200358224</v>
        <stp/>
        <stp>*E</stp>
        <stp>RSI(BRN 1!-ICE,20)</stp>
        <stp>D[tl:Union]</stp>
        <stp>44525.25</stp>
        <tr r="F54" s="14"/>
      </tp>
      <tp>
        <v>52.923229213049758</v>
        <stp/>
        <stp>*E</stp>
        <stp>RSI(BRN 1!-ICE,20)</stp>
        <stp>D[tl:Union]</stp>
        <stp>44524.25</stp>
        <tr r="F55" s="14"/>
      </tp>
      <tp>
        <v>34.961367871219061</v>
        <stp/>
        <stp>*E</stp>
        <stp>RSI(BRN 1!-ICE,20)</stp>
        <stp>D[tl:Union]</stp>
        <stp>44526.25</stp>
        <tr r="F53" s="14"/>
      </tp>
      <tp>
        <v>38.830267317242097</v>
        <stp/>
        <stp>*E</stp>
        <stp>RSI(BRN 1!-ICE,20)</stp>
        <stp>D[tl:Union]</stp>
        <stp>44529.25</stp>
        <tr r="F52" s="14"/>
      </tp>
      <tp>
        <v>54.882380089925086</v>
        <stp/>
        <stp>*E</stp>
        <stp>RSI(BRN 1!-ICE,20)</stp>
        <stp>D[tl:Union]</stp>
        <stp>44511.25</stp>
        <tr r="F64" s="14"/>
      </tp>
      <tp>
        <v>53.975061778342138</v>
        <stp/>
        <stp>*E</stp>
        <stp>RSI(BRN 1!-ICE,20)</stp>
        <stp>D[tl:Union]</stp>
        <stp>44510.25</stp>
        <tr r="F65" s="14"/>
      </tp>
      <tp>
        <v>52.753789877624818</v>
        <stp/>
        <stp>*E</stp>
        <stp>RSI(BRN 1!-ICE,20)</stp>
        <stp>D[tl:Union]</stp>
        <stp>44512.25</stp>
        <tr r="F63" s="14"/>
      </tp>
      <tp>
        <v>52.569829075869244</v>
        <stp/>
        <stp>*E</stp>
        <stp>RSI(BRN 1!-ICE,20)</stp>
        <stp>D[tl:Union]</stp>
        <stp>44515.25</stp>
        <tr r="F62" s="14"/>
      </tp>
      <tp>
        <v>47.564953187609298</v>
        <stp/>
        <stp>*E</stp>
        <stp>RSI(BRN 1!-ICE,20)</stp>
        <stp>D[tl:Union]</stp>
        <stp>44517.25</stp>
        <tr r="F60" s="14"/>
      </tp>
      <tp>
        <v>53.536301498751868</v>
        <stp/>
        <stp>*E</stp>
        <stp>RSI(BRN 1!-ICE,20)</stp>
        <stp>D[tl:Union]</stp>
        <stp>44516.25</stp>
        <tr r="F61" s="14"/>
      </tp>
      <tp>
        <v>44.926669425989189</v>
        <stp/>
        <stp>*E</stp>
        <stp>RSI(BRN 1!-ICE,20)</stp>
        <stp>D[tl:Union]</stp>
        <stp>44519.25</stp>
        <tr r="F58" s="14"/>
      </tp>
      <tp>
        <v>50.651194416189973</v>
        <stp/>
        <stp>*E</stp>
        <stp>RSI(BRN 1!-ICE,20)</stp>
        <stp>D[tl:Union]</stp>
        <stp>44518.25</stp>
        <tr r="F59" s="14"/>
      </tp>
      <tp>
        <v>60.09856467877696</v>
        <stp/>
        <stp>*E</stp>
        <stp>RSI(BRN 1!-ICE,20)</stp>
        <stp>D[tl:Union]</stp>
        <stp>44509.25</stp>
        <tr r="F66" s="14"/>
      </tp>
      <tp>
        <v>57.498016827944681</v>
        <stp/>
        <stp>*E</stp>
        <stp>RSI(BRN 1!-ICE,20)</stp>
        <stp>D[tl:Union]</stp>
        <stp>44508.25</stp>
        <tr r="F67" s="14"/>
      </tp>
      <tp>
        <v>49.66530423577538</v>
        <stp/>
        <stp>*E</stp>
        <stp>RSI(BRN 1!-ICE,20)</stp>
        <stp>D[tl:Union]</stp>
        <stp>44504.2916666667</stp>
        <tr r="F69" s="14"/>
      </tp>
      <tp>
        <v>55.894604826284287</v>
        <stp/>
        <stp>*E</stp>
        <stp>RSI(BRN 1!-ICE,20)</stp>
        <stp>D[tl:Union]</stp>
        <stp>44505.2916666667</stp>
        <tr r="F68" s="14"/>
      </tp>
      <tp>
        <v>63.52695748680415</v>
        <stp/>
        <stp>*E</stp>
        <stp>RSI(BRN 1!-ICE,20)</stp>
        <stp>D[tl:Union]</stp>
        <stp>44502.2916666667</stp>
        <tr r="F71" s="14"/>
      </tp>
      <tp>
        <v>53.568008557729904</v>
        <stp/>
        <stp>*E</stp>
        <stp>RSI(BRN 1!-ICE,20)</stp>
        <stp>D[tl:Union]</stp>
        <stp>44503.2916666667</stp>
        <tr r="F70" s="14"/>
      </tp>
      <tp>
        <v>63.295434742117095</v>
        <stp/>
        <stp>*E</stp>
        <stp>RSI(BRN 1!-ICE,20)</stp>
        <stp>D[tl:Union]</stp>
        <stp>44501.2916666667</stp>
        <tr r="F72" s="14"/>
      </tp>
    </main>
    <main first="ice.xl">
      <tp>
        <v>81.801999999999921</v>
        <stp/>
        <stp>*E</stp>
        <stp>MA(BRN 1!-ICE,20)</stp>
        <stp>D[tl:Union]</stp>
        <stp>44503.2916666667</stp>
        <tr r="E70" s="14"/>
      </tp>
      <tp>
        <v>81.760999999999925</v>
        <stp/>
        <stp>*E</stp>
        <stp>MA(BRN 1!-ICE,20)</stp>
        <stp>D[tl:Union]</stp>
        <stp>44502.2916666667</stp>
        <tr r="E71" s="14"/>
      </tp>
      <tp>
        <v>81.663999999999916</v>
        <stp/>
        <stp>*E</stp>
        <stp>MA(BRN 1!-ICE,20)</stp>
        <stp>D[tl:Union]</stp>
        <stp>44501.2916666667</stp>
        <tr r="E72" s="14"/>
      </tp>
      <tp>
        <v>81.768499999999918</v>
        <stp/>
        <stp>*E</stp>
        <stp>MA(BRN 1!-ICE,20)</stp>
        <stp>D[tl:Union]</stp>
        <stp>44505.2916666667</stp>
        <tr r="E68" s="14"/>
      </tp>
      <tp>
        <v>81.738999999999919</v>
        <stp/>
        <stp>*E</stp>
        <stp>MA(BRN 1!-ICE,20)</stp>
        <stp>D[tl:Union]</stp>
        <stp>44504.2916666667</stp>
        <tr r="E69" s="14"/>
      </tp>
      <tp>
        <v>77.014999999999901</v>
        <stp/>
        <stp>*E</stp>
        <stp>MA(BRN 1!-ICE,20)</stp>
        <stp>D[tl:Union]</stp>
        <stp>44568.25</stp>
        <tr r="E23" s="14"/>
      </tp>
      <tp>
        <v>75.779499999999899</v>
        <stp/>
        <stp>*E</stp>
        <stp>MA(BRN 1!-ICE,20)</stp>
        <stp>D[tl:Union]</stp>
        <stp>44564.25</stp>
        <tr r="E27" s="14"/>
      </tp>
      <tp>
        <v>76.024499999999904</v>
        <stp/>
        <stp>*E</stp>
        <stp>MA(BRN 1!-ICE,20)</stp>
        <stp>D[tl:Union]</stp>
        <stp>44565.25</stp>
        <tr r="E26" s="14"/>
      </tp>
      <tp>
        <v>76.284999999999911</v>
        <stp/>
        <stp>*E</stp>
        <stp>MA(BRN 1!-ICE,20)</stp>
        <stp>D[tl:Union]</stp>
        <stp>44566.25</stp>
        <tr r="E25" s="14"/>
      </tp>
      <tp>
        <v>76.672999999999917</v>
        <stp/>
        <stp>*E</stp>
        <stp>MA(BRN 1!-ICE,20)</stp>
        <stp>D[tl:Union]</stp>
        <stp>44567.25</stp>
        <tr r="E24" s="14"/>
      </tp>
      <tp>
        <v>75.051499999999905</v>
        <stp/>
        <stp>*E</stp>
        <stp>MA(BRN 1!-ICE,20)</stp>
        <stp>D[tl:Union]</stp>
        <stp>44560.25</stp>
        <tr r="E29" s="14"/>
      </tp>
      <tp>
        <v>75.464999999999904</v>
        <stp/>
        <stp>*E</stp>
        <stp>MA(BRN 1!-ICE,20)</stp>
        <stp>D[tl:Union]</stp>
        <stp>44561.25</stp>
        <tr r="E28" s="14"/>
      </tp>
      <tp>
        <v>80.243499999999912</v>
        <stp/>
        <stp>*E</stp>
        <stp>MA(BRN 1!-ICE,20)</stp>
        <stp>D[tl:Union]</stp>
        <stp>44578.25</stp>
        <tr r="E17" s="14"/>
      </tp>
      <tp>
        <v>80.920999999999907</v>
        <stp/>
        <stp>*E</stp>
        <stp>MA(BRN 1!-ICE,20)</stp>
        <stp>D[tl:Union]</stp>
        <stp>44579.25</stp>
        <tr r="E16" s="14"/>
      </tp>
      <tp>
        <v>78.87099999999991</v>
        <stp/>
        <stp>*E</stp>
        <stp>MA(BRN 1!-ICE,20)</stp>
        <stp>D[tl:Union]</stp>
        <stp>44574.25</stp>
        <tr r="E19" s="14"/>
      </tp>
      <tp>
        <v>79.497999999999905</v>
        <stp/>
        <stp>*E</stp>
        <stp>MA(BRN 1!-ICE,20)</stp>
        <stp>D[tl:Union]</stp>
        <stp>44575.25</stp>
        <tr r="E18" s="14"/>
      </tp>
      <tp>
        <v>77.344499999999911</v>
        <stp/>
        <stp>*E</stp>
        <stp>MA(BRN 1!-ICE,20)</stp>
        <stp>D[tl:Union]</stp>
        <stp>44571.25</stp>
        <tr r="E22" s="14"/>
      </tp>
      <tp>
        <v>77.848999999999904</v>
        <stp/>
        <stp>*E</stp>
        <stp>MA(BRN 1!-ICE,20)</stp>
        <stp>D[tl:Union]</stp>
        <stp>44572.25</stp>
        <tr r="E21" s="14"/>
      </tp>
      <tp>
        <v>78.393499999999918</v>
        <stp/>
        <stp>*E</stp>
        <stp>MA(BRN 1!-ICE,20)</stp>
        <stp>D[tl:Union]</stp>
        <stp>44573.25</stp>
        <tr r="E20" s="14"/>
      </tp>
      <tp>
        <v>74.797999999999888</v>
        <stp/>
        <stp>*E</stp>
        <stp>MA(BRN 1!-ICE,20)</stp>
        <stp>D[tl:Union]</stp>
        <stp>44544.25</stp>
        <tr r="E41" s="14"/>
      </tp>
      <tp>
        <v>74.562499999999886</v>
        <stp/>
        <stp>*E</stp>
        <stp>MA(BRN 1!-ICE,20)</stp>
        <stp>D[tl:Union]</stp>
        <stp>44545.25</stp>
        <tr r="E40" s="14"/>
      </tp>
      <tp>
        <v>74.330999999999889</v>
        <stp/>
        <stp>*E</stp>
        <stp>MA(BRN 1!-ICE,20)</stp>
        <stp>D[tl:Union]</stp>
        <stp>44546.25</stp>
        <tr r="E39" s="14"/>
      </tp>
      <tp>
        <v>74.13849999999988</v>
        <stp/>
        <stp>*E</stp>
        <stp>MA(BRN 1!-ICE,20)</stp>
        <stp>D[tl:Union]</stp>
        <stp>44547.25</stp>
        <tr r="E38" s="14"/>
      </tp>
      <tp>
        <v>75.433499999999896</v>
        <stp/>
        <stp>*E</stp>
        <stp>MA(BRN 1!-ICE,20)</stp>
        <stp>D[tl:Union]</stp>
        <stp>44540.25</stp>
        <tr r="E43" s="14"/>
      </tp>
      <tp>
        <v>75.140499999999889</v>
        <stp/>
        <stp>*E</stp>
        <stp>MA(BRN 1!-ICE,20)</stp>
        <stp>D[tl:Union]</stp>
        <stp>44543.25</stp>
        <tr r="E42" s="14"/>
      </tp>
      <tp>
        <v>74.008999999999901</v>
        <stp/>
        <stp>*E</stp>
        <stp>MA(BRN 1!-ICE,20)</stp>
        <stp>D[tl:Union]</stp>
        <stp>44558.25</stp>
        <tr r="E31" s="14"/>
      </tp>
      <tp>
        <v>74.540999999999912</v>
        <stp/>
        <stp>*E</stp>
        <stp>MA(BRN 1!-ICE,20)</stp>
        <stp>D[tl:Union]</stp>
        <stp>44559.25</stp>
        <tr r="E30" s="14"/>
      </tp>
      <tp>
        <v>73.250499999999889</v>
        <stp/>
        <stp>*E</stp>
        <stp>MA(BRN 1!-ICE,20)</stp>
        <stp>D[tl:Union]</stp>
        <stp>44554.25</stp>
        <tr r="E33" s="14"/>
      </tp>
      <tp>
        <v>73.519499999999894</v>
        <stp/>
        <stp>*E</stp>
        <stp>MA(BRN 1!-ICE,20)</stp>
        <stp>D[tl:Union]</stp>
        <stp>44557.25</stp>
        <tr r="E32" s="14"/>
      </tp>
      <tp>
        <v>73.799499999999881</v>
        <stp/>
        <stp>*E</stp>
        <stp>MA(BRN 1!-ICE,20)</stp>
        <stp>D[tl:Union]</stp>
        <stp>44550.25</stp>
        <tr r="E37" s="14"/>
      </tp>
      <tp>
        <v>73.464499999999887</v>
        <stp/>
        <stp>*E</stp>
        <stp>MA(BRN 1!-ICE,20)</stp>
        <stp>D[tl:Union]</stp>
        <stp>44551.25</stp>
        <tr r="E36" s="14"/>
      </tp>
      <tp>
        <v>73.207499999999882</v>
        <stp/>
        <stp>*E</stp>
        <stp>MA(BRN 1!-ICE,20)</stp>
        <stp>D[tl:Union]</stp>
        <stp>44552.25</stp>
        <tr r="E35" s="14"/>
      </tp>
      <tp>
        <v>73.021499999999889</v>
        <stp/>
        <stp>*E</stp>
        <stp>MA(BRN 1!-ICE,20)</stp>
        <stp>D[tl:Union]</stp>
        <stp>44553.25</stp>
        <tr r="E34" s="14"/>
      </tp>
      <tp>
        <v>79.327499999999915</v>
        <stp/>
        <stp>*E</stp>
        <stp>MA(BRN 1!-ICE,20)</stp>
        <stp>D[tl:Union]</stp>
        <stp>44529.25</stp>
        <tr r="E52" s="14"/>
      </tp>
      <tp>
        <v>80.361999999999938</v>
        <stp/>
        <stp>*E</stp>
        <stp>MA(BRN 1!-ICE,20)</stp>
        <stp>D[tl:Union]</stp>
        <stp>44524.25</stp>
        <tr r="E55" s="14"/>
      </tp>
      <tp>
        <v>80.303999999999931</v>
        <stp/>
        <stp>*E</stp>
        <stp>MA(BRN 1!-ICE,20)</stp>
        <stp>D[tl:Union]</stp>
        <stp>44525.25</stp>
        <tr r="E54" s="14"/>
      </tp>
      <tp>
        <v>79.792999999999921</v>
        <stp/>
        <stp>*E</stp>
        <stp>MA(BRN 1!-ICE,20)</stp>
        <stp>D[tl:Union]</stp>
        <stp>44526.25</stp>
        <tr r="E53" s="14"/>
      </tp>
      <tp>
        <v>80.567999999999927</v>
        <stp/>
        <stp>*E</stp>
        <stp>MA(BRN 1!-ICE,20)</stp>
        <stp>D[tl:Union]</stp>
        <stp>44522.25</stp>
        <tr r="E57" s="14"/>
      </tp>
      <tp>
        <v>80.427999999999926</v>
        <stp/>
        <stp>*E</stp>
        <stp>MA(BRN 1!-ICE,20)</stp>
        <stp>D[tl:Union]</stp>
        <stp>44523.25</stp>
        <tr r="E56" s="14"/>
      </tp>
      <tp>
        <v>76.031499999999909</v>
        <stp/>
        <stp>*E</stp>
        <stp>MA(BRN 1!-ICE,20)</stp>
        <stp>D[tl:Union]</stp>
        <stp>44538.25</stp>
        <tr r="E45" s="14"/>
      </tp>
      <tp>
        <v>75.697999999999894</v>
        <stp/>
        <stp>*E</stp>
        <stp>MA(BRN 1!-ICE,20)</stp>
        <stp>D[tl:Union]</stp>
        <stp>44539.25</stp>
        <tr r="E44" s="14"/>
      </tp>
      <tp>
        <v>76.646999999999906</v>
        <stp/>
        <stp>*E</stp>
        <stp>MA(BRN 1!-ICE,20)</stp>
        <stp>D[tl:Union]</stp>
        <stp>44536.25</stp>
        <tr r="E47" s="14"/>
      </tp>
      <tp>
        <v>76.278999999999911</v>
        <stp/>
        <stp>*E</stp>
        <stp>MA(BRN 1!-ICE,20)</stp>
        <stp>D[tl:Union]</stp>
        <stp>44537.25</stp>
        <tr r="E46" s="14"/>
      </tp>
      <tp>
        <v>78.659499999999923</v>
        <stp/>
        <stp>*E</stp>
        <stp>MA(BRN 1!-ICE,20)</stp>
        <stp>D[tl:Union]</stp>
        <stp>44530.25</stp>
        <tr r="E51" s="14"/>
      </tp>
      <tp>
        <v>78.101999999999919</v>
        <stp/>
        <stp>*E</stp>
        <stp>MA(BRN 1!-ICE,20)</stp>
        <stp>D[tl:Union]</stp>
        <stp>44531.25</stp>
        <tr r="E50" s="14"/>
      </tp>
      <tp>
        <v>77.641999999999911</v>
        <stp/>
        <stp>*E</stp>
        <stp>MA(BRN 1!-ICE,20)</stp>
        <stp>D[tl:Union]</stp>
        <stp>44532.25</stp>
        <tr r="E49" s="14"/>
      </tp>
      <tp>
        <v>77.080999999999918</v>
        <stp/>
        <stp>*E</stp>
        <stp>MA(BRN 1!-ICE,20)</stp>
        <stp>D[tl:Union]</stp>
        <stp>44533.25</stp>
        <tr r="E48" s="14"/>
      </tp>
      <tp>
        <v>81.769499999999923</v>
        <stp/>
        <stp>*E</stp>
        <stp>MA(BRN 1!-ICE,20)</stp>
        <stp>D[tl:Union]</stp>
        <stp>44508.25</stp>
        <tr r="E67" s="14"/>
      </tp>
      <tp>
        <v>81.831999999999923</v>
        <stp/>
        <stp>*E</stp>
        <stp>MA(BRN 1!-ICE,20)</stp>
        <stp>D[tl:Union]</stp>
        <stp>44509.25</stp>
        <tr r="E66" s="14"/>
      </tp>
      <tp>
        <v>81.065499999999929</v>
        <stp/>
        <stp>*E</stp>
        <stp>MA(BRN 1!-ICE,20)</stp>
        <stp>D[tl:Union]</stp>
        <stp>44518.25</stp>
        <tr r="E59" s="14"/>
      </tp>
      <tp>
        <v>80.804499999999933</v>
        <stp/>
        <stp>*E</stp>
        <stp>MA(BRN 1!-ICE,20)</stp>
        <stp>D[tl:Union]</stp>
        <stp>44519.25</stp>
        <tr r="E58" s="14"/>
      </tp>
      <tp>
        <v>81.551999999999936</v>
        <stp/>
        <stp>*E</stp>
        <stp>MA(BRN 1!-ICE,20)</stp>
        <stp>D[tl:Union]</stp>
        <stp>44515.25</stp>
        <tr r="E62" s="14"/>
      </tp>
      <tp>
        <v>81.443499999999943</v>
        <stp/>
        <stp>*E</stp>
        <stp>MA(BRN 1!-ICE,20)</stp>
        <stp>D[tl:Union]</stp>
        <stp>44516.25</stp>
        <tr r="E61" s="14"/>
      </tp>
      <tp>
        <v>81.195999999999941</v>
        <stp/>
        <stp>*E</stp>
        <stp>MA(BRN 1!-ICE,20)</stp>
        <stp>D[tl:Union]</stp>
        <stp>44517.25</stp>
        <tr r="E60" s="14"/>
      </tp>
      <tp>
        <v>81.803999999999931</v>
        <stp/>
        <stp>*E</stp>
        <stp>MA(BRN 1!-ICE,20)</stp>
        <stp>D[tl:Union]</stp>
        <stp>44510.25</stp>
        <tr r="E65" s="14"/>
      </tp>
      <tp>
        <v>81.759999999999934</v>
        <stp/>
        <stp>*E</stp>
        <stp>MA(BRN 1!-ICE,20)</stp>
        <stp>D[tl:Union]</stp>
        <stp>44511.25</stp>
        <tr r="E64" s="14"/>
      </tp>
      <tp>
        <v>81.646499999999932</v>
        <stp/>
        <stp>*E</stp>
        <stp>MA(BRN 1!-ICE,20)</stp>
        <stp>D[tl:Union]</stp>
        <stp>44512.25</stp>
        <tr r="E63" s="14"/>
      </tp>
      <tp>
        <v>84.678000000000026</v>
        <stp/>
        <stp>*E</stp>
        <stp>MA(BRN 1!-ICE,20)</stp>
        <stp>D[tl:Union]</stp>
        <stp>44588.25</stp>
        <tr r="E9" s="14"/>
      </tp>
      <tp>
        <v>83.173499999999905</v>
        <stp/>
        <stp>*E</stp>
        <stp>MA(BRN 1!-ICE,20)</stp>
        <stp>D[tl:Union]</stp>
        <stp>44585.25</stp>
        <tr r="E12" s="14"/>
      </tp>
      <tp>
        <v>83.649999999999906</v>
        <stp/>
        <stp>*E</stp>
        <stp>MA(BRN 1!-ICE,20)</stp>
        <stp>D[tl:Union]</stp>
        <stp>44586.25</stp>
        <tr r="E11" s="14"/>
      </tp>
      <tp>
        <v>84.187499999999915</v>
        <stp/>
        <stp>*E</stp>
        <stp>MA(BRN 1!-ICE,20)</stp>
        <stp>D[tl:Union]</stp>
        <stp>44587.25</stp>
        <tr r="E10" s="14"/>
      </tp>
      <tp>
        <v>81.578999999999922</v>
        <stp/>
        <stp>*E</stp>
        <stp>MA(BRN 1!-ICE,20)</stp>
        <stp>D[tl:Union]</stp>
        <stp>44580.25</stp>
        <tr r="E15" s="14"/>
      </tp>
      <tp>
        <v>82.165999999999912</v>
        <stp/>
        <stp>*E</stp>
        <stp>MA(BRN 1!-ICE,20)</stp>
        <stp>D[tl:Union]</stp>
        <stp>44581.25</stp>
        <tr r="E14" s="14"/>
      </tp>
      <tp>
        <v>82.770999999999916</v>
        <stp/>
        <stp>*E</stp>
        <stp>MA(BRN 1!-ICE,20)</stp>
        <stp>D[tl:Union]</stp>
        <stp>44582.25</stp>
        <tr r="E13" s="14"/>
      </tp>
      <tp>
        <v>67.812999999999889</v>
        <stp/>
        <stp>*E</stp>
        <stp>MA(BRN 1!-ICE,20)</stp>
        <stp>D[tl:Union]</stp>
        <stp>44439.2916666667</stp>
        <tr r="E116" s="14"/>
      </tp>
      <tp>
        <v>67.809999999999889</v>
        <stp/>
        <stp>*E</stp>
        <stp>MA(BRN 1!-ICE,20)</stp>
        <stp>D[tl:Union]</stp>
        <stp>44438.2916666667</stp>
        <tr r="E117" s="14"/>
      </tp>
      <tp>
        <v>68.103499999999897</v>
        <stp/>
        <stp>*E</stp>
        <stp>MA(BRN 1!-ICE,20)</stp>
        <stp>D[tl:Union]</stp>
        <stp>44433.2916666667</stp>
        <tr r="E120" s="14"/>
      </tp>
      <tp>
        <v>68.179999999999893</v>
        <stp/>
        <stp>*E</stp>
        <stp>MA(BRN 1!-ICE,20)</stp>
        <stp>D[tl:Union]</stp>
        <stp>44432.2916666667</stp>
        <tr r="E121" s="14"/>
      </tp>
      <tp>
        <v>68.269499999999894</v>
        <stp/>
        <stp>*E</stp>
        <stp>MA(BRN 1!-ICE,20)</stp>
        <stp>D[tl:Union]</stp>
        <stp>44431.2916666667</stp>
        <tr r="E122" s="14"/>
      </tp>
      <tp>
        <v>67.799999999999883</v>
        <stp/>
        <stp>*E</stp>
        <stp>MA(BRN 1!-ICE,20)</stp>
        <stp>D[tl:Union]</stp>
        <stp>44435.2916666667</stp>
        <tr r="E118" s="14"/>
      </tp>
      <tp>
        <v>67.919499999999886</v>
        <stp/>
        <stp>*E</stp>
        <stp>MA(BRN 1!-ICE,20)</stp>
        <stp>D[tl:Union]</stp>
        <stp>44434.2916666667</stp>
        <tr r="E119" s="14"/>
      </tp>
      <tp>
        <v>68.454499999999896</v>
        <stp/>
        <stp>*E</stp>
        <stp>MA(BRN 1!-ICE,20)</stp>
        <stp>D[tl:Union]</stp>
        <stp>44428.2916666667</stp>
        <tr r="E123" s="14"/>
      </tp>
      <tp>
        <v>69.081999999999908</v>
        <stp/>
        <stp>*E</stp>
        <stp>MA(BRN 1!-ICE,20)</stp>
        <stp>D[tl:Union]</stp>
        <stp>44421.2916666667</stp>
        <tr r="E128" s="14"/>
      </tp>
      <tp>
        <v>69.164499999999919</v>
        <stp/>
        <stp>*E</stp>
        <stp>MA(BRN 1!-ICE,20)</stp>
        <stp>D[tl:Union]</stp>
        <stp>44420.2916666667</stp>
        <tr r="E129" s="14"/>
      </tp>
      <tp>
        <v>68.798999999999893</v>
        <stp/>
        <stp>*E</stp>
        <stp>MA(BRN 1!-ICE,20)</stp>
        <stp>D[tl:Union]</stp>
        <stp>44427.2916666667</stp>
        <tr r="E124" s="14"/>
      </tp>
      <tp>
        <v>69.074499999999901</v>
        <stp/>
        <stp>*E</stp>
        <stp>MA(BRN 1!-ICE,20)</stp>
        <stp>D[tl:Union]</stp>
        <stp>44426.2916666667</stp>
        <tr r="E125" s="14"/>
      </tp>
      <tp>
        <v>69.208999999999904</v>
        <stp/>
        <stp>*E</stp>
        <stp>MA(BRN 1!-ICE,20)</stp>
        <stp>D[tl:Union]</stp>
        <stp>44425.2916666667</stp>
        <tr r="E126" s="14"/>
      </tp>
      <tp>
        <v>69.174999999999912</v>
        <stp/>
        <stp>*E</stp>
        <stp>MA(BRN 1!-ICE,20)</stp>
        <stp>D[tl:Union]</stp>
        <stp>44424.2916666667</stp>
        <tr r="E127" s="14"/>
      </tp>
      <tp>
        <v>69.198499999999925</v>
        <stp/>
        <stp>*E</stp>
        <stp>MA(BRN 1!-ICE,20)</stp>
        <stp>D[tl:Union]</stp>
        <stp>44419.2916666667</stp>
        <tr r="E130" s="14"/>
      </tp>
      <tp>
        <v>69.269999999999925</v>
        <stp/>
        <stp>*E</stp>
        <stp>MA(BRN 1!-ICE,20)</stp>
        <stp>D[tl:Union]</stp>
        <stp>44418.2916666667</stp>
        <tr r="E131" s="14"/>
      </tp>
      <tp>
        <v>69.801999999999921</v>
        <stp/>
        <stp>*E</stp>
        <stp>MA(BRN 1!-ICE,20)</stp>
        <stp>D[tl:Union]</stp>
        <stp>44413.2916666667</stp>
        <tr r="E134" s="14"/>
      </tp>
      <tp>
        <v>69.853999999999914</v>
        <stp/>
        <stp>*E</stp>
        <stp>MA(BRN 1!-ICE,20)</stp>
        <stp>D[tl:Union]</stp>
        <stp>44412.2916666667</stp>
        <tr r="E135" s="14"/>
      </tp>
      <tp>
        <v>69.916999999999916</v>
        <stp/>
        <stp>*E</stp>
        <stp>MA(BRN 1!-ICE,20)</stp>
        <stp>D[tl:Union]</stp>
        <stp>44411.2916666667</stp>
        <tr r="E136" s="14"/>
      </tp>
      <tp>
        <v>69.94549999999991</v>
        <stp/>
        <stp>*E</stp>
        <stp>MA(BRN 1!-ICE,20)</stp>
        <stp>D[tl:Union]</stp>
        <stp>44410.2916666667</stp>
        <tr r="E137" s="14"/>
      </tp>
      <tp>
        <v>69.461999999999918</v>
        <stp/>
        <stp>*E</stp>
        <stp>MA(BRN 1!-ICE,20)</stp>
        <stp>D[tl:Union]</stp>
        <stp>44417.2916666667</stp>
        <tr r="E132" s="14"/>
      </tp>
      <tp>
        <v>69.669499999999914</v>
        <stp/>
        <stp>*E</stp>
        <stp>MA(BRN 1!-ICE,20)</stp>
        <stp>D[tl:Union]</stp>
        <stp>44414.2916666667</stp>
        <tr r="E133" s="14"/>
      </tp>
      <tp>
        <v>70.133499999999913</v>
        <stp/>
        <stp>*E</stp>
        <stp>MA(BRN 1!-ICE,20)</stp>
        <stp>D[tl:Union]</stp>
        <stp>44403.2916666667</stp>
        <tr r="E142" s="14"/>
      </tp>
      <tp>
        <v>70.154999999999916</v>
        <stp/>
        <stp>*E</stp>
        <stp>MA(BRN 1!-ICE,20)</stp>
        <stp>D[tl:Union]</stp>
        <stp>44400.2916666667</stp>
        <tr r="E143" s="14"/>
      </tp>
      <tp>
        <v>70.086999999999904</v>
        <stp/>
        <stp>*E</stp>
        <stp>MA(BRN 1!-ICE,20)</stp>
        <stp>D[tl:Union]</stp>
        <stp>44407.2916666667</stp>
        <tr r="E138" s="14"/>
      </tp>
      <tp>
        <v>70.093499999999906</v>
        <stp/>
        <stp>*E</stp>
        <stp>MA(BRN 1!-ICE,20)</stp>
        <stp>D[tl:Union]</stp>
        <stp>44406.2916666667</stp>
        <tr r="E139" s="14"/>
      </tp>
      <tp>
        <v>70.089499999999902</v>
        <stp/>
        <stp>*E</stp>
        <stp>MA(BRN 1!-ICE,20)</stp>
        <stp>D[tl:Union]</stp>
        <stp>44405.2916666667</stp>
        <tr r="E140" s="14"/>
      </tp>
      <tp>
        <v>70.099999999999909</v>
        <stp/>
        <stp>*E</stp>
        <stp>MA(BRN 1!-ICE,20)</stp>
        <stp>D[tl:Union]</stp>
        <stp>44404.2916666667</stp>
        <tr r="E141" s="14"/>
      </tp>
      <tp>
        <v>73.251499999999893</v>
        <stp/>
        <stp>*E</stp>
        <stp>MA(BRN 1!-ICE,20)</stp>
        <stp>D[tl:Union]</stp>
        <stp>44473.2916666667</stp>
        <tr r="E92" s="14"/>
      </tp>
      <tp>
        <v>72.810999999999893</v>
        <stp/>
        <stp>*E</stp>
        <stp>MA(BRN 1!-ICE,20)</stp>
        <stp>D[tl:Union]</stp>
        <stp>44470.2916666667</stp>
        <tr r="E93" s="14"/>
      </tp>
      <tp>
        <v>75.232499999999916</v>
        <stp/>
        <stp>*E</stp>
        <stp>MA(BRN 1!-ICE,20)</stp>
        <stp>D[tl:Union]</stp>
        <stp>44477.2916666667</stp>
        <tr r="E88" s="14"/>
      </tp>
      <tp>
        <v>74.756999999999906</v>
        <stp/>
        <stp>*E</stp>
        <stp>MA(BRN 1!-ICE,20)</stp>
        <stp>D[tl:Union]</stp>
        <stp>44476.2916666667</stp>
        <tr r="E89" s="14"/>
      </tp>
      <tp>
        <v>74.227499999999907</v>
        <stp/>
        <stp>*E</stp>
        <stp>MA(BRN 1!-ICE,20)</stp>
        <stp>D[tl:Union]</stp>
        <stp>44475.2916666667</stp>
        <tr r="E90" s="14"/>
      </tp>
      <tp>
        <v>73.787499999999895</v>
        <stp/>
        <stp>*E</stp>
        <stp>MA(BRN 1!-ICE,20)</stp>
        <stp>D[tl:Union]</stp>
        <stp>44474.2916666667</stp>
        <tr r="E91" s="14"/>
      </tp>
      <tp>
        <v>72.481499999999897</v>
        <stp/>
        <stp>*E</stp>
        <stp>MA(BRN 1!-ICE,20)</stp>
        <stp>D[tl:Union]</stp>
        <stp>44469.2916666667</stp>
        <tr r="E94" s="14"/>
      </tp>
      <tp>
        <v>72.224499999999907</v>
        <stp/>
        <stp>*E</stp>
        <stp>MA(BRN 1!-ICE,20)</stp>
        <stp>D[tl:Union]</stp>
        <stp>44468.2916666667</stp>
        <tr r="E95" s="14"/>
      </tp>
      <tp>
        <v>71.259499999999917</v>
        <stp/>
        <stp>*E</stp>
        <stp>MA(BRN 1!-ICE,20)</stp>
        <stp>D[tl:Union]</stp>
        <stp>44463.2916666667</stp>
        <tr r="E98" s="14"/>
      </tp>
      <tp>
        <v>70.99299999999991</v>
        <stp/>
        <stp>*E</stp>
        <stp>MA(BRN 1!-ICE,20)</stp>
        <stp>D[tl:Union]</stp>
        <stp>44462.2916666667</stp>
        <tr r="E99" s="14"/>
      </tp>
      <tp>
        <v>70.692999999999913</v>
        <stp/>
        <stp>*E</stp>
        <stp>MA(BRN 1!-ICE,20)</stp>
        <stp>D[tl:Union]</stp>
        <stp>44461.2916666667</stp>
        <tr r="E100" s="14"/>
      </tp>
      <tp>
        <v>70.491999999999919</v>
        <stp/>
        <stp>*E</stp>
        <stp>MA(BRN 1!-ICE,20)</stp>
        <stp>D[tl:Union]</stp>
        <stp>44460.2916666667</stp>
        <tr r="E101" s="14"/>
      </tp>
      <tp>
        <v>71.909499999999909</v>
        <stp/>
        <stp>*E</stp>
        <stp>MA(BRN 1!-ICE,20)</stp>
        <stp>D[tl:Union]</stp>
        <stp>44467.2916666667</stp>
        <tr r="E96" s="14"/>
      </tp>
      <tp>
        <v>71.582499999999911</v>
        <stp/>
        <stp>*E</stp>
        <stp>MA(BRN 1!-ICE,20)</stp>
        <stp>D[tl:Union]</stp>
        <stp>44466.2916666667</stp>
        <tr r="E97" s="14"/>
      </tp>
      <tp>
        <v>70.335499999999911</v>
        <stp/>
        <stp>*E</stp>
        <stp>MA(BRN 1!-ICE,20)</stp>
        <stp>D[tl:Union]</stp>
        <stp>44459.2916666667</stp>
        <tr r="E102" s="14"/>
      </tp>
      <tp>
        <v>68.881999999999906</v>
        <stp/>
        <stp>*E</stp>
        <stp>MA(BRN 1!-ICE,20)</stp>
        <stp>D[tl:Union]</stp>
        <stp>44453.2916666667</stp>
        <tr r="E106" s="14"/>
      </tp>
      <tp>
        <v>68.663999999999902</v>
        <stp/>
        <stp>*E</stp>
        <stp>MA(BRN 1!-ICE,20)</stp>
        <stp>D[tl:Union]</stp>
        <stp>44452.2916666667</stp>
        <tr r="E107" s="14"/>
      </tp>
      <tp>
        <v>70.114499999999907</v>
        <stp/>
        <stp>*E</stp>
        <stp>MA(BRN 1!-ICE,20)</stp>
        <stp>D[tl:Union]</stp>
        <stp>44456.2916666667</stp>
        <tr r="E103" s="14"/>
      </tp>
      <tp>
        <v>69.650499999999909</v>
        <stp/>
        <stp>*E</stp>
        <stp>MA(BRN 1!-ICE,20)</stp>
        <stp>D[tl:Union]</stp>
        <stp>44455.2916666667</stp>
        <tr r="E104" s="14"/>
      </tp>
      <tp>
        <v>69.221999999999895</v>
        <stp/>
        <stp>*E</stp>
        <stp>MA(BRN 1!-ICE,20)</stp>
        <stp>D[tl:Union]</stp>
        <stp>44454.2916666667</stp>
        <tr r="E105" s="14"/>
      </tp>
      <tp>
        <v>68.475499999999911</v>
        <stp/>
        <stp>*E</stp>
        <stp>MA(BRN 1!-ICE,20)</stp>
        <stp>D[tl:Union]</stp>
        <stp>44449.2916666667</stp>
        <tr r="E108" s="14"/>
      </tp>
      <tp>
        <v>68.368499999999898</v>
        <stp/>
        <stp>*E</stp>
        <stp>MA(BRN 1!-ICE,20)</stp>
        <stp>D[tl:Union]</stp>
        <stp>44448.2916666667</stp>
        <tr r="E109" s="14"/>
      </tp>
      <tp>
        <v>68.102999999999909</v>
        <stp/>
        <stp>*E</stp>
        <stp>MA(BRN 1!-ICE,20)</stp>
        <stp>D[tl:Union]</stp>
        <stp>44442.2916666667</stp>
        <tr r="E113" s="14"/>
      </tp>
      <tp>
        <v>68.006999999999906</v>
        <stp/>
        <stp>*E</stp>
        <stp>MA(BRN 1!-ICE,20)</stp>
        <stp>D[tl:Union]</stp>
        <stp>44441.2916666667</stp>
        <tr r="E114" s="14"/>
      </tp>
      <tp>
        <v>67.901499999999899</v>
        <stp/>
        <stp>*E</stp>
        <stp>MA(BRN 1!-ICE,20)</stp>
        <stp>D[tl:Union]</stp>
        <stp>44440.2916666667</stp>
        <tr r="E115" s="14"/>
      </tp>
      <tp>
        <v>68.364999999999895</v>
        <stp/>
        <stp>*E</stp>
        <stp>MA(BRN 1!-ICE,20)</stp>
        <stp>D[tl:Union]</stp>
        <stp>44447.2916666667</stp>
        <tr r="E110" s="14"/>
      </tp>
      <tp>
        <v>68.323499999999896</v>
        <stp/>
        <stp>*E</stp>
        <stp>MA(BRN 1!-ICE,20)</stp>
        <stp>D[tl:Union]</stp>
        <stp>44446.2916666667</stp>
        <tr r="E111" s="14"/>
      </tp>
      <tp>
        <v>68.265499999999903</v>
        <stp/>
        <stp>*E</stp>
        <stp>MA(BRN 1!-ICE,20)</stp>
        <stp>D[tl:Union]</stp>
        <stp>44445.2916666667</stp>
        <tr r="E112" s="14"/>
      </tp>
      <tp>
        <v>81.50399999999992</v>
        <stp/>
        <stp>*E</stp>
        <stp>MA(BRN 1!-ICE,20)</stp>
        <stp>D[tl:Union]</stp>
        <stp>44498.2916666667</stp>
        <tr r="E73" s="14"/>
      </tp>
      <tp>
        <v>80.021999999999906</v>
        <stp/>
        <stp>*E</stp>
        <stp>MA(BRN 1!-ICE,20)</stp>
        <stp>D[tl:Union]</stp>
        <stp>44491.2916666667</stp>
        <tr r="E78" s="14"/>
      </tp>
      <tp>
        <v>79.635499999999908</v>
        <stp/>
        <stp>*E</stp>
        <stp>MA(BRN 1!-ICE,20)</stp>
        <stp>D[tl:Union]</stp>
        <stp>44490.2916666667</stp>
        <tr r="E79" s="14"/>
      </tp>
      <tp>
        <v>81.285999999999916</v>
        <stp/>
        <stp>*E</stp>
        <stp>MA(BRN 1!-ICE,20)</stp>
        <stp>D[tl:Union]</stp>
        <stp>44497.2916666667</stp>
        <tr r="E74" s="14"/>
      </tp>
      <tp>
        <v>81.012999999999906</v>
        <stp/>
        <stp>*E</stp>
        <stp>MA(BRN 1!-ICE,20)</stp>
        <stp>D[tl:Union]</stp>
        <stp>44496.2916666667</stp>
        <tr r="E75" s="14"/>
      </tp>
      <tp>
        <v>80.723499999999916</v>
        <stp/>
        <stp>*E</stp>
        <stp>MA(BRN 1!-ICE,20)</stp>
        <stp>D[tl:Union]</stp>
        <stp>44495.2916666667</stp>
        <tr r="E76" s="14"/>
      </tp>
      <tp>
        <v>80.355499999999907</v>
        <stp/>
        <stp>*E</stp>
        <stp>MA(BRN 1!-ICE,20)</stp>
        <stp>D[tl:Union]</stp>
        <stp>44494.2916666667</stp>
        <tr r="E77" s="14"/>
      </tp>
      <tp>
        <v>79.232999999999905</v>
        <stp/>
        <stp>*E</stp>
        <stp>MA(BRN 1!-ICE,20)</stp>
        <stp>D[tl:Union]</stp>
        <stp>44489.2916666667</stp>
        <tr r="E80" s="14"/>
      </tp>
      <tp>
        <v>78.712999999999894</v>
        <stp/>
        <stp>*E</stp>
        <stp>MA(BRN 1!-ICE,20)</stp>
        <stp>D[tl:Union]</stp>
        <stp>44488.2916666667</stp>
        <tr r="E81" s="14"/>
      </tp>
      <tp>
        <v>77.091999999999899</v>
        <stp/>
        <stp>*E</stp>
        <stp>MA(BRN 1!-ICE,20)</stp>
        <stp>D[tl:Union]</stp>
        <stp>44483.2916666667</stp>
        <tr r="E84" s="14"/>
      </tp>
      <tp>
        <v>76.649499999999904</v>
        <stp/>
        <stp>*E</stp>
        <stp>MA(BRN 1!-ICE,20)</stp>
        <stp>D[tl:Union]</stp>
        <stp>44482.2916666667</stp>
        <tr r="E85" s="14"/>
      </tp>
      <tp>
        <v>76.235999999999905</v>
        <stp/>
        <stp>*E</stp>
        <stp>MA(BRN 1!-ICE,20)</stp>
        <stp>D[tl:Union]</stp>
        <stp>44481.2916666667</stp>
        <tr r="E86" s="14"/>
      </tp>
      <tp>
        <v>75.73699999999991</v>
        <stp/>
        <stp>*E</stp>
        <stp>MA(BRN 1!-ICE,20)</stp>
        <stp>D[tl:Union]</stp>
        <stp>44480.2916666667</stp>
        <tr r="E87" s="14"/>
      </tp>
      <tp>
        <v>78.150499999999894</v>
        <stp/>
        <stp>*E</stp>
        <stp>MA(BRN 1!-ICE,20)</stp>
        <stp>D[tl:Union]</stp>
        <stp>44487.2916666667</stp>
        <tr r="E82" s="14"/>
      </tp>
      <tp>
        <v>77.594499999999897</v>
        <stp/>
        <stp>*E</stp>
        <stp>MA(BRN 1!-ICE,20)</stp>
        <stp>D[tl:Union]</stp>
        <stp>44484.2916666667</stp>
        <tr r="E83" s="14"/>
      </tp>
      <tp>
        <v>64.193999999999932</v>
        <stp/>
        <stp>*E</stp>
        <stp>MA(BRN 1!-ICE,20)</stp>
        <stp>D[tl:Union]</stp>
        <stp>44333.2916666667</stp>
        <tr r="E192" s="14"/>
      </tp>
      <tp>
        <v>64.039999999999935</v>
        <stp/>
        <stp>*E</stp>
        <stp>MA(BRN 1!-ICE,20)</stp>
        <stp>D[tl:Union]</stp>
        <stp>44330.2916666667</stp>
        <tr r="E193" s="14"/>
      </tp>
      <tp>
        <v>64.588999999999928</v>
        <stp/>
        <stp>*E</stp>
        <stp>MA(BRN 1!-ICE,20)</stp>
        <stp>D[tl:Union]</stp>
        <stp>44337.2916666667</stp>
        <tr r="E188" s="14"/>
      </tp>
      <tp>
        <v>64.512999999999934</v>
        <stp/>
        <stp>*E</stp>
        <stp>MA(BRN 1!-ICE,20)</stp>
        <stp>D[tl:Union]</stp>
        <stp>44336.2916666667</stp>
        <tr r="E189" s="14"/>
      </tp>
      <tp>
        <v>64.463499999999925</v>
        <stp/>
        <stp>*E</stp>
        <stp>MA(BRN 1!-ICE,20)</stp>
        <stp>D[tl:Union]</stp>
        <stp>44335.2916666667</stp>
        <tr r="E190" s="14"/>
      </tp>
      <tp>
        <v>64.351999999999933</v>
        <stp/>
        <stp>*E</stp>
        <stp>MA(BRN 1!-ICE,20)</stp>
        <stp>D[tl:Union]</stp>
        <stp>44334.2916666667</stp>
        <tr r="E191" s="14"/>
      </tp>
      <tp>
        <v>63.908499999999933</v>
        <stp/>
        <stp>*E</stp>
        <stp>MA(BRN 1!-ICE,20)</stp>
        <stp>D[tl:Union]</stp>
        <stp>44329.2916666667</stp>
        <tr r="E194" s="14"/>
      </tp>
      <tp>
        <v>63.837499999999935</v>
        <stp/>
        <stp>*E</stp>
        <stp>MA(BRN 1!-ICE,20)</stp>
        <stp>D[tl:Union]</stp>
        <stp>44328.2916666667</stp>
        <tr r="E195" s="14"/>
      </tp>
      <tp>
        <v>63.145499999999927</v>
        <stp/>
        <stp>*E</stp>
        <stp>MA(BRN 1!-ICE,20)</stp>
        <stp>D[tl:Union]</stp>
        <stp>44323.2916666667</stp>
        <tr r="E198" s="14"/>
      </tp>
      <tp>
        <v>62.875999999999934</v>
        <stp/>
        <stp>*E</stp>
        <stp>MA(BRN 1!-ICE,20)</stp>
        <stp>D[tl:Union]</stp>
        <stp>44322.2916666667</stp>
        <tr r="E199" s="14"/>
      </tp>
      <tp>
        <v>62.630499999999927</v>
        <stp/>
        <stp>*E</stp>
        <stp>MA(BRN 1!-ICE,20)</stp>
        <stp>D[tl:Union]</stp>
        <stp>44321.2916666667</stp>
        <tr r="E200" s="14"/>
      </tp>
      <tp>
        <v>62.380499999999927</v>
        <stp/>
        <stp>*E</stp>
        <stp>MA(BRN 1!-ICE,20)</stp>
        <stp>D[tl:Union]</stp>
        <stp>44320.2916666667</stp>
        <tr r="E201" s="14"/>
      </tp>
      <tp>
        <v>63.659499999999923</v>
        <stp/>
        <stp>*E</stp>
        <stp>MA(BRN 1!-ICE,20)</stp>
        <stp>D[tl:Union]</stp>
        <stp>44327.2916666667</stp>
        <tr r="E196" s="14"/>
      </tp>
      <tp>
        <v>63.40499999999993</v>
        <stp/>
        <stp>*E</stp>
        <stp>MA(BRN 1!-ICE,20)</stp>
        <stp>D[tl:Union]</stp>
        <stp>44326.2916666667</stp>
        <tr r="E197" s="14"/>
      </tp>
      <tp>
        <v>62.126999999999931</v>
        <stp/>
        <stp>*E</stp>
        <stp>MA(BRN 1!-ICE,20)</stp>
        <stp>D[tl:Union]</stp>
        <stp>44319.2916666667</stp>
        <tr r="E202" s="14"/>
      </tp>
      <tp>
        <v>61.374999999999929</v>
        <stp/>
        <stp>*E</stp>
        <stp>MA(BRN 1!-ICE,20)</stp>
        <stp>D[tl:Union]</stp>
        <stp>44313.2916666667</stp>
        <tr r="E206" s="14"/>
      </tp>
      <tp>
        <v>61.266999999999925</v>
        <stp/>
        <stp>*E</stp>
        <stp>MA(BRN 1!-ICE,20)</stp>
        <stp>D[tl:Union]</stp>
        <stp>44312.2916666667</stp>
        <tr r="E207" s="14"/>
      </tp>
      <tp>
        <v>61.902499999999932</v>
        <stp/>
        <stp>*E</stp>
        <stp>MA(BRN 1!-ICE,20)</stp>
        <stp>D[tl:Union]</stp>
        <stp>44316.2916666667</stp>
        <tr r="E203" s="14"/>
      </tp>
      <tp>
        <v>61.813999999999929</v>
        <stp/>
        <stp>*E</stp>
        <stp>MA(BRN 1!-ICE,20)</stp>
        <stp>D[tl:Union]</stp>
        <stp>44315.2916666667</stp>
        <tr r="E204" s="14"/>
      </tp>
      <tp>
        <v>61.551499999999933</v>
        <stp/>
        <stp>*E</stp>
        <stp>MA(BRN 1!-ICE,20)</stp>
        <stp>D[tl:Union]</stp>
        <stp>44314.2916666667</stp>
        <tr r="E205" s="14"/>
      </tp>
      <tp>
        <v>61.187499999999929</v>
        <stp/>
        <stp>*E</stp>
        <stp>MA(BRN 1!-ICE,20)</stp>
        <stp>D[tl:Union]</stp>
        <stp>44309.2916666667</stp>
        <tr r="E208" s="14"/>
      </tp>
      <tp>
        <v>61.007499999999936</v>
        <stp/>
        <stp>*E</stp>
        <stp>MA(BRN 1!-ICE,20)</stp>
        <stp>D[tl:Union]</stp>
        <stp>44308.2916666667</stp>
        <tr r="E209" s="14"/>
      </tp>
      <tp>
        <v>60.621999999999943</v>
        <stp/>
        <stp>*E</stp>
        <stp>MA(BRN 1!-ICE,20)</stp>
        <stp>D[tl:Union]</stp>
        <stp>44302.2916666667</stp>
        <tr r="E213" s="14"/>
      </tp>
      <tp>
        <v>60.464999999999939</v>
        <stp/>
        <stp>*E</stp>
        <stp>MA(BRN 1!-ICE,20)</stp>
        <stp>D[tl:Union]</stp>
        <stp>44301.2916666667</stp>
        <tr r="E214" s="14"/>
      </tp>
      <tp>
        <v>60.461999999999946</v>
        <stp/>
        <stp>*E</stp>
        <stp>MA(BRN 1!-ICE,20)</stp>
        <stp>D[tl:Union]</stp>
        <stp>44300.2916666667</stp>
        <tr r="E215" s="14"/>
      </tp>
      <tp>
        <v>60.964999999999932</v>
        <stp/>
        <stp>*E</stp>
        <stp>MA(BRN 1!-ICE,20)</stp>
        <stp>D[tl:Union]</stp>
        <stp>44307.2916666667</stp>
        <tr r="E210" s="14"/>
      </tp>
      <tp>
        <v>60.811499999999931</v>
        <stp/>
        <stp>*E</stp>
        <stp>MA(BRN 1!-ICE,20)</stp>
        <stp>D[tl:Union]</stp>
        <stp>44306.2916666667</stp>
        <tr r="E211" s="14"/>
      </tp>
      <tp>
        <v>60.736999999999945</v>
        <stp/>
        <stp>*E</stp>
        <stp>MA(BRN 1!-ICE,20)</stp>
        <stp>D[tl:Union]</stp>
        <stp>44305.2916666667</stp>
        <tr r="E212" s="14"/>
      </tp>
      <tp>
        <v>70.033999999999892</v>
        <stp/>
        <stp>*E</stp>
        <stp>MA(BRN 1!-ICE,20)</stp>
        <stp>D[tl:Union]</stp>
        <stp>44379.2916666667</stp>
        <tr r="E158" s="14"/>
      </tp>
      <tp>
        <v>69.855999999999895</v>
        <stp/>
        <stp>*E</stp>
        <stp>MA(BRN 1!-ICE,20)</stp>
        <stp>D[tl:Union]</stp>
        <stp>44378.2916666667</stp>
        <tr r="E159" s="14"/>
      </tp>
      <tp>
        <v>69.123499999999893</v>
        <stp/>
        <stp>*E</stp>
        <stp>MA(BRN 1!-ICE,20)</stp>
        <stp>D[tl:Union]</stp>
        <stp>44372.2916666667</stp>
        <tr r="E163" s="14"/>
      </tp>
      <tp>
        <v>68.830499999999901</v>
        <stp/>
        <stp>*E</stp>
        <stp>MA(BRN 1!-ICE,20)</stp>
        <stp>D[tl:Union]</stp>
        <stp>44371.2916666667</stp>
        <tr r="E164" s="14"/>
      </tp>
      <tp>
        <v>68.583499999999916</v>
        <stp/>
        <stp>*E</stp>
        <stp>MA(BRN 1!-ICE,20)</stp>
        <stp>D[tl:Union]</stp>
        <stp>44370.2916666667</stp>
        <tr r="E165" s="14"/>
      </tp>
      <tp>
        <v>69.6664999999999</v>
        <stp/>
        <stp>*E</stp>
        <stp>MA(BRN 1!-ICE,20)</stp>
        <stp>D[tl:Union]</stp>
        <stp>44377.2916666667</stp>
        <tr r="E160" s="14"/>
      </tp>
      <tp>
        <v>69.525999999999897</v>
        <stp/>
        <stp>*E</stp>
        <stp>MA(BRN 1!-ICE,20)</stp>
        <stp>D[tl:Union]</stp>
        <stp>44376.2916666667</stp>
        <tr r="E161" s="14"/>
      </tp>
      <tp>
        <v>69.340999999999894</v>
        <stp/>
        <stp>*E</stp>
        <stp>MA(BRN 1!-ICE,20)</stp>
        <stp>D[tl:Union]</stp>
        <stp>44375.2916666667</stp>
        <tr r="E162" s="14"/>
      </tp>
      <tp>
        <v>68.335999999999913</v>
        <stp/>
        <stp>*E</stp>
        <stp>MA(BRN 1!-ICE,20)</stp>
        <stp>D[tl:Union]</stp>
        <stp>44369.2916666667</stp>
        <tr r="E166" s="14"/>
      </tp>
      <tp>
        <v>68.100999999999914</v>
        <stp/>
        <stp>*E</stp>
        <stp>MA(BRN 1!-ICE,20)</stp>
        <stp>D[tl:Union]</stp>
        <stp>44368.2916666667</stp>
        <tr r="E167" s="14"/>
      </tp>
      <tp>
        <v>67.309999999999917</v>
        <stp/>
        <stp>*E</stp>
        <stp>MA(BRN 1!-ICE,20)</stp>
        <stp>D[tl:Union]</stp>
        <stp>44363.2916666667</stp>
        <tr r="E170" s="14"/>
      </tp>
      <tp>
        <v>66.989499999999921</v>
        <stp/>
        <stp>*E</stp>
        <stp>MA(BRN 1!-ICE,20)</stp>
        <stp>D[tl:Union]</stp>
        <stp>44362.2916666667</stp>
        <tr r="E171" s="14"/>
      </tp>
      <tp>
        <v>66.772999999999925</v>
        <stp/>
        <stp>*E</stp>
        <stp>MA(BRN 1!-ICE,20)</stp>
        <stp>D[tl:Union]</stp>
        <stp>44361.2916666667</stp>
        <tr r="E172" s="14"/>
      </tp>
      <tp>
        <v>67.877999999999915</v>
        <stp/>
        <stp>*E</stp>
        <stp>MA(BRN 1!-ICE,20)</stp>
        <stp>D[tl:Union]</stp>
        <stp>44365.2916666667</stp>
        <tr r="E168" s="14"/>
      </tp>
      <tp>
        <v>67.614499999999907</v>
        <stp/>
        <stp>*E</stp>
        <stp>MA(BRN 1!-ICE,20)</stp>
        <stp>D[tl:Union]</stp>
        <stp>44364.2916666667</stp>
        <tr r="E169" s="14"/>
      </tp>
      <tp>
        <v>66.616499999999917</v>
        <stp/>
        <stp>*E</stp>
        <stp>MA(BRN 1!-ICE,20)</stp>
        <stp>D[tl:Union]</stp>
        <stp>44358.2916666667</stp>
        <tr r="E173" s="14"/>
      </tp>
      <tp>
        <v>65.835499999999925</v>
        <stp/>
        <stp>*E</stp>
        <stp>MA(BRN 1!-ICE,20)</stp>
        <stp>D[tl:Union]</stp>
        <stp>44351.2916666667</stp>
        <tr r="E178" s="14"/>
      </tp>
      <tp>
        <v>65.677499999999924</v>
        <stp/>
        <stp>*E</stp>
        <stp>MA(BRN 1!-ICE,20)</stp>
        <stp>D[tl:Union]</stp>
        <stp>44350.2916666667</stp>
        <tr r="E179" s="14"/>
      </tp>
      <tp>
        <v>66.44149999999992</v>
        <stp/>
        <stp>*E</stp>
        <stp>MA(BRN 1!-ICE,20)</stp>
        <stp>D[tl:Union]</stp>
        <stp>44357.2916666667</stp>
        <tr r="E174" s="14"/>
      </tp>
      <tp>
        <v>66.220999999999918</v>
        <stp/>
        <stp>*E</stp>
        <stp>MA(BRN 1!-ICE,20)</stp>
        <stp>D[tl:Union]</stp>
        <stp>44356.2916666667</stp>
        <tr r="E175" s="14"/>
      </tp>
      <tp>
        <v>66.115999999999914</v>
        <stp/>
        <stp>*E</stp>
        <stp>MA(BRN 1!-ICE,20)</stp>
        <stp>D[tl:Union]</stp>
        <stp>44355.2916666667</stp>
        <tr r="E176" s="14"/>
      </tp>
      <tp>
        <v>65.972499999999926</v>
        <stp/>
        <stp>*E</stp>
        <stp>MA(BRN 1!-ICE,20)</stp>
        <stp>D[tl:Union]</stp>
        <stp>44354.2916666667</stp>
        <tr r="E177" s="14"/>
      </tp>
      <tp>
        <v>65.526499999999913</v>
        <stp/>
        <stp>*E</stp>
        <stp>MA(BRN 1!-ICE,20)</stp>
        <stp>D[tl:Union]</stp>
        <stp>44349.2916666667</stp>
        <tr r="E180" s="14"/>
      </tp>
      <tp>
        <v>65.401499999999913</v>
        <stp/>
        <stp>*E</stp>
        <stp>MA(BRN 1!-ICE,20)</stp>
        <stp>D[tl:Union]</stp>
        <stp>44348.2916666667</stp>
        <tr r="E181" s="14"/>
      </tp>
      <tp>
        <v>65.085499999999925</v>
        <stp/>
        <stp>*E</stp>
        <stp>MA(BRN 1!-ICE,20)</stp>
        <stp>D[tl:Union]</stp>
        <stp>44343.2916666667</stp>
        <tr r="E184" s="14"/>
      </tp>
      <tp>
        <v>64.998999999999924</v>
        <stp/>
        <stp>*E</stp>
        <stp>MA(BRN 1!-ICE,20)</stp>
        <stp>D[tl:Union]</stp>
        <stp>44342.2916666667</stp>
        <tr r="E185" s="14"/>
      </tp>
      <tp>
        <v>64.889499999999927</v>
        <stp/>
        <stp>*E</stp>
        <stp>MA(BRN 1!-ICE,20)</stp>
        <stp>D[tl:Union]</stp>
        <stp>44341.2916666667</stp>
        <tr r="E186" s="14"/>
      </tp>
      <tp>
        <v>64.758999999999929</v>
        <stp/>
        <stp>*E</stp>
        <stp>MA(BRN 1!-ICE,20)</stp>
        <stp>D[tl:Union]</stp>
        <stp>44340.2916666667</stp>
        <tr r="E187" s="14"/>
      </tp>
      <tp>
        <v>65.315999999999917</v>
        <stp/>
        <stp>*E</stp>
        <stp>MA(BRN 1!-ICE,20)</stp>
        <stp>D[tl:Union]</stp>
        <stp>44347.2916666667</stp>
        <tr r="E182" s="14"/>
      </tp>
      <tp>
        <v>65.20849999999993</v>
        <stp/>
        <stp>*E</stp>
        <stp>MA(BRN 1!-ICE,20)</stp>
        <stp>D[tl:Union]</stp>
        <stp>44344.2916666667</stp>
        <tr r="E183" s="14"/>
      </tp>
      <tp>
        <v>70.231499999999912</v>
        <stp/>
        <stp>*E</stp>
        <stp>MA(BRN 1!-ICE,20)</stp>
        <stp>D[tl:Union]</stp>
        <stp>44399.2916666667</stp>
        <tr r="E144" s="14"/>
      </tp>
      <tp>
        <v>70.293999999999912</v>
        <stp/>
        <stp>*E</stp>
        <stp>MA(BRN 1!-ICE,20)</stp>
        <stp>D[tl:Union]</stp>
        <stp>44398.2916666667</stp>
        <tr r="E145" s="14"/>
      </tp>
      <tp>
        <v>70.827499999999901</v>
        <stp/>
        <stp>*E</stp>
        <stp>MA(BRN 1!-ICE,20)</stp>
        <stp>D[tl:Union]</stp>
        <stp>44393.2916666667</stp>
        <tr r="E148" s="14"/>
      </tp>
      <tp>
        <v>70.77749999999989</v>
        <stp/>
        <stp>*E</stp>
        <stp>MA(BRN 1!-ICE,20)</stp>
        <stp>D[tl:Union]</stp>
        <stp>44392.2916666667</stp>
        <tr r="E149" s="14"/>
      </tp>
      <tp>
        <v>70.727499999999893</v>
        <stp/>
        <stp>*E</stp>
        <stp>MA(BRN 1!-ICE,20)</stp>
        <stp>D[tl:Union]</stp>
        <stp>44391.2916666667</stp>
        <tr r="E150" s="14"/>
      </tp>
      <tp>
        <v>70.697999999999894</v>
        <stp/>
        <stp>*E</stp>
        <stp>MA(BRN 1!-ICE,20)</stp>
        <stp>D[tl:Union]</stp>
        <stp>44390.2916666667</stp>
        <tr r="E151" s="14"/>
      </tp>
      <tp>
        <v>70.397999999999911</v>
        <stp/>
        <stp>*E</stp>
        <stp>MA(BRN 1!-ICE,20)</stp>
        <stp>D[tl:Union]</stp>
        <stp>44397.2916666667</stp>
        <tr r="E146" s="14"/>
      </tp>
      <tp>
        <v>70.6039999999999</v>
        <stp/>
        <stp>*E</stp>
        <stp>MA(BRN 1!-ICE,20)</stp>
        <stp>D[tl:Union]</stp>
        <stp>44396.2916666667</stp>
        <tr r="E147" s="14"/>
      </tp>
      <tp>
        <v>70.577999999999889</v>
        <stp/>
        <stp>*E</stp>
        <stp>MA(BRN 1!-ICE,20)</stp>
        <stp>D[tl:Union]</stp>
        <stp>44389.2916666667</stp>
        <tr r="E152" s="14"/>
      </tp>
      <tp>
        <v>70.308999999999884</v>
        <stp/>
        <stp>*E</stp>
        <stp>MA(BRN 1!-ICE,20)</stp>
        <stp>D[tl:Union]</stp>
        <stp>44383.2916666667</stp>
        <tr r="E156" s="14"/>
      </tp>
      <tp>
        <v>70.247999999999891</v>
        <stp/>
        <stp>*E</stp>
        <stp>MA(BRN 1!-ICE,20)</stp>
        <stp>D[tl:Union]</stp>
        <stp>44382.2916666667</stp>
        <tr r="E157" s="14"/>
      </tp>
      <tp>
        <v>70.48299999999989</v>
        <stp/>
        <stp>*E</stp>
        <stp>MA(BRN 1!-ICE,20)</stp>
        <stp>D[tl:Union]</stp>
        <stp>44386.2916666667</stp>
        <tr r="E153" s="14"/>
      </tp>
      <tp>
        <v>70.373499999999893</v>
        <stp/>
        <stp>*E</stp>
        <stp>MA(BRN 1!-ICE,20)</stp>
        <stp>D[tl:Union]</stp>
        <stp>44385.2916666667</stp>
        <tr r="E154" s="14"/>
      </tp>
      <tp>
        <v>70.326999999999899</v>
        <stp/>
        <stp>*E</stp>
        <stp>MA(BRN 1!-ICE,20)</stp>
        <stp>D[tl:Union]</stp>
        <stp>44384.2916666667</stp>
        <tr r="E155" s="14"/>
      </tp>
      <tp>
        <v>61.303999999999959</v>
        <stp/>
        <stp>*E</stp>
        <stp>MA(BRN 1!-ICE,20)</stp>
        <stp>D[tl:Union]</stp>
        <stp>44279.2916666667</stp>
        <tr r="E229" s="14"/>
      </tp>
      <tp>
        <v>61.320499999999967</v>
        <stp/>
        <stp>*E</stp>
        <stp>MA(BRN 1!-ICE,20)</stp>
        <stp>D[tl:Union]</stp>
        <stp>44278.2916666667</stp>
        <tr r="E230" s="14"/>
      </tp>
      <tp>
        <v>61.174999999999955</v>
        <stp/>
        <stp>*E</stp>
        <stp>MA(BRN 1!-ICE,20)</stp>
        <stp>D[tl:Union]</stp>
        <stp>44273.2916666667</stp>
        <tr r="E233" s="14"/>
      </tp>
      <tp>
        <v>61.100499999999954</v>
        <stp/>
        <stp>*E</stp>
        <stp>MA(BRN 1!-ICE,20)</stp>
        <stp>D[tl:Union]</stp>
        <stp>44272.2916666667</stp>
        <tr r="E234" s="14"/>
      </tp>
      <tp>
        <v>60.875999999999955</v>
        <stp/>
        <stp>*E</stp>
        <stp>MA(BRN 1!-ICE,20)</stp>
        <stp>D[tl:Union]</stp>
        <stp>44271.2916666667</stp>
        <tr r="E235" s="14"/>
      </tp>
      <tp>
        <v>60.635999999999953</v>
        <stp/>
        <stp>*E</stp>
        <stp>MA(BRN 1!-ICE,20)</stp>
        <stp>D[tl:Union]</stp>
        <stp>44270.2916666667</stp>
        <tr r="E236" s="14"/>
      </tp>
      <tp>
        <v>61.387999999999963</v>
        <stp/>
        <stp>*E</stp>
        <stp>MA(BRN 1!-ICE,20)</stp>
        <stp>D[tl:Union]</stp>
        <stp>44277.2916666667</stp>
        <tr r="E231" s="14"/>
      </tp>
      <tp>
        <v>61.318499999999958</v>
        <stp/>
        <stp>*E</stp>
        <stp>MA(BRN 1!-ICE,20)</stp>
        <stp>D[tl:Union]</stp>
        <stp>44274.2916666667</stp>
        <tr r="E232" s="14"/>
      </tp>
      <tp>
        <v>60.453499999999948</v>
        <stp/>
        <stp>*E</stp>
        <stp>MA(BRN 1!-ICE,20)</stp>
        <stp>D[tl:Union]</stp>
        <stp>44299.2916666667</stp>
        <tr r="E216" s="14"/>
      </tp>
      <tp>
        <v>60.567499999999953</v>
        <stp/>
        <stp>*E</stp>
        <stp>MA(BRN 1!-ICE,20)</stp>
        <stp>D[tl:Union]</stp>
        <stp>44298.2916666667</stp>
        <tr r="E217" s="14"/>
      </tp>
      <tp>
        <v>61.016499999999951</v>
        <stp/>
        <stp>*E</stp>
        <stp>MA(BRN 1!-ICE,20)</stp>
        <stp>D[tl:Union]</stp>
        <stp>44293.2916666667</stp>
        <tr r="E220" s="14"/>
      </tp>
      <tp>
        <v>61.105999999999952</v>
        <stp/>
        <stp>*E</stp>
        <stp>MA(BRN 1!-ICE,20)</stp>
        <stp>D[tl:Union]</stp>
        <stp>44292.2916666667</stp>
        <tr r="E221" s="14"/>
      </tp>
      <tp>
        <v>61.224999999999952</v>
        <stp/>
        <stp>*E</stp>
        <stp>MA(BRN 1!-ICE,20)</stp>
        <stp>D[tl:Union]</stp>
        <stp>44291.2916666667</stp>
        <tr r="E222" s="14"/>
      </tp>
      <tp>
        <v>60.717999999999961</v>
        <stp/>
        <stp>*E</stp>
        <stp>MA(BRN 1!-ICE,20)</stp>
        <stp>D[tl:Union]</stp>
        <stp>44295.2916666667</stp>
        <tr r="E218" s="14"/>
      </tp>
      <tp>
        <v>60.897999999999954</v>
        <stp/>
        <stp>*E</stp>
        <stp>MA(BRN 1!-ICE,20)</stp>
        <stp>D[tl:Union]</stp>
        <stp>44294.2916666667</stp>
        <tr r="E219" s="14"/>
      </tp>
      <tp>
        <v>61.242999999999959</v>
        <stp/>
        <stp>*E</stp>
        <stp>MA(BRN 1!-ICE,20)</stp>
        <stp>D[tl:Union]</stp>
        <stp>44281.2916666667</stp>
        <tr r="E227" s="14"/>
      </tp>
      <tp>
        <v>61.184499999999957</v>
        <stp/>
        <stp>*E</stp>
        <stp>MA(BRN 1!-ICE,20)</stp>
        <stp>D[tl:Union]</stp>
        <stp>44280.2916666667</stp>
        <tr r="E228" s="14"/>
      </tp>
      <tp>
        <v>61.401999999999951</v>
        <stp/>
        <stp>*E</stp>
        <stp>MA(BRN 1!-ICE,20)</stp>
        <stp>D[tl:Union]</stp>
        <stp>44287.2916666667</stp>
        <tr r="E223" s="14"/>
      </tp>
      <tp>
        <v>61.397999999999954</v>
        <stp/>
        <stp>*E</stp>
        <stp>MA(BRN 1!-ICE,20)</stp>
        <stp>D[tl:Union]</stp>
        <stp>44286.2916666667</stp>
        <tr r="E224" s="14"/>
      </tp>
      <tp>
        <v>61.420999999999957</v>
        <stp/>
        <stp>*E</stp>
        <stp>MA(BRN 1!-ICE,20)</stp>
        <stp>D[tl:Union]</stp>
        <stp>44285.2916666667</stp>
        <tr r="E225" s="14"/>
      </tp>
      <tp>
        <v>61.339999999999954</v>
        <stp/>
        <stp>*E</stp>
        <stp>MA(BRN 1!-ICE,20)</stp>
        <stp>D[tl:Union]</stp>
        <stp>44284.2916666667</stp>
        <tr r="E226" s="14"/>
      </tp>
      <tp>
        <v>59.474499999999956</v>
        <stp/>
        <stp>*E</stp>
        <stp>MA(BRN 1!-ICE,20)</stp>
        <stp>D[tl:Union]</stp>
        <stp>44264.25</stp>
        <tr r="E240" s="14"/>
      </tp>
      <tp>
        <v>59.74249999999995</v>
        <stp/>
        <stp>*E</stp>
        <stp>MA(BRN 1!-ICE,20)</stp>
        <stp>D[tl:Union]</stp>
        <stp>44265.25</stp>
        <tr r="E239" s="14"/>
      </tp>
      <tp>
        <v>60.083999999999946</v>
        <stp/>
        <stp>*E</stp>
        <stp>MA(BRN 1!-ICE,20)</stp>
        <stp>D[tl:Union]</stp>
        <stp>44266.25</stp>
        <tr r="E238" s="14"/>
      </tp>
      <tp>
        <v>60.381499999999946</v>
        <stp/>
        <stp>*E</stp>
        <stp>MA(BRN 1!-ICE,20)</stp>
        <stp>D[tl:Union]</stp>
        <stp>44267.25</stp>
        <tr r="E237" s="14"/>
      </tp>
      <tp>
        <v>58.889499999999956</v>
        <stp/>
        <stp>*E</stp>
        <stp>MA(BRN 1!-ICE,20)</stp>
        <stp>D[tl:Union]</stp>
        <stp>44260.25</stp>
        <tr r="E242" s="14"/>
      </tp>
      <tp>
        <v>59.200499999999955</v>
        <stp/>
        <stp>*E</stp>
        <stp>MA(BRN 1!-ICE,20)</stp>
        <stp>D[tl:Union]</stp>
        <stp>44263.25</stp>
        <tr r="E241" s="14"/>
      </tp>
      <tp>
        <v>55.845999999999925</v>
        <stp/>
        <stp>*E</stp>
        <stp>MA(BRN 1!-ICE,20)</stp>
        <stp>D[tl:Union]</stp>
        <stp>44249.25</stp>
        <tr r="E251" s="14"/>
      </tp>
      <tp>
        <v>55.008499999999934</v>
        <stp/>
        <stp>*E</stp>
        <stp>MA(BRN 1!-ICE,20)</stp>
        <stp>D[tl:Union]</stp>
        <stp>44244.25</stp>
        <tr r="E254" s="14"/>
      </tp>
      <tp>
        <v>55.263499999999929</v>
        <stp/>
        <stp>*E</stp>
        <stp>MA(BRN 1!-ICE,20)</stp>
        <stp>D[tl:Union]</stp>
        <stp>44245.25</stp>
        <tr r="E253" s="14"/>
      </tp>
      <tp>
        <v>55.519999999999925</v>
        <stp/>
        <stp>*E</stp>
        <stp>MA(BRN 1!-ICE,20)</stp>
        <stp>D[tl:Union]</stp>
        <stp>44246.25</stp>
        <tr r="E252" s="14"/>
      </tp>
      <tp>
        <v>54.498499999999936</v>
        <stp/>
        <stp>*E</stp>
        <stp>MA(BRN 1!-ICE,20)</stp>
        <stp>D[tl:Union]</stp>
        <stp>44242.25</stp>
        <tr r="E256" s="14"/>
      </tp>
      <tp>
        <v>54.740999999999943</v>
        <stp/>
        <stp>*E</stp>
        <stp>MA(BRN 1!-ICE,20)</stp>
        <stp>D[tl:Union]</stp>
        <stp>44243.25</stp>
        <tr r="E255" s="14"/>
      </tp>
      <tp>
        <v>58.177499999999938</v>
        <stp/>
        <stp>*E</stp>
        <stp>MA(BRN 1!-ICE,20)</stp>
        <stp>D[tl:Union]</stp>
        <stp>44258.25</stp>
        <tr r="E244" s="14"/>
      </tp>
      <tp>
        <v>58.498999999999945</v>
        <stp/>
        <stp>*E</stp>
        <stp>MA(BRN 1!-ICE,20)</stp>
        <stp>D[tl:Union]</stp>
        <stp>44259.25</stp>
        <tr r="E243" s="14"/>
      </tp>
      <tp>
        <v>57.704499999999939</v>
        <stp/>
        <stp>*E</stp>
        <stp>MA(BRN 1!-ICE,20)</stp>
        <stp>D[tl:Union]</stp>
        <stp>44256.25</stp>
        <tr r="E246" s="14"/>
      </tp>
      <tp>
        <v>57.927499999999938</v>
        <stp/>
        <stp>*E</stp>
        <stp>MA(BRN 1!-ICE,20)</stp>
        <stp>D[tl:Union]</stp>
        <stp>44257.25</stp>
        <tr r="E245" s="14"/>
      </tp>
      <tp>
        <v>56.196999999999925</v>
        <stp/>
        <stp>*E</stp>
        <stp>MA(BRN 1!-ICE,20)</stp>
        <stp>D[tl:Union]</stp>
        <stp>44250.25</stp>
        <tr r="E250" s="14"/>
      </tp>
      <tp>
        <v>56.616499999999931</v>
        <stp/>
        <stp>*E</stp>
        <stp>MA(BRN 1!-ICE,20)</stp>
        <stp>D[tl:Union]</stp>
        <stp>44251.25</stp>
        <tr r="E249" s="14"/>
      </tp>
      <tp>
        <v>57.057999999999936</v>
        <stp/>
        <stp>*E</stp>
        <stp>MA(BRN 1!-ICE,20)</stp>
        <stp>D[tl:Union]</stp>
        <stp>44252.25</stp>
        <tr r="E248" s="14"/>
      </tp>
      <tp>
        <v>57.422499999999935</v>
        <stp/>
        <stp>*E</stp>
        <stp>MA(BRN 1!-ICE,20)</stp>
        <stp>D[tl:Union]</stp>
        <stp>44253.25</stp>
        <tr r="E247" s="14"/>
      </tp>
      <tp>
        <v>52.729499999999931</v>
        <stp/>
        <stp>*E</stp>
        <stp>MA(BRN 1!-ICE,20)</stp>
        <stp>D[tl:Union]</stp>
        <stp>44228.25</stp>
        <tr r="E266" s="14"/>
      </tp>
      <tp>
        <v>52.864499999999929</v>
        <stp/>
        <stp>*E</stp>
        <stp>MA(BRN 1!-ICE,20)</stp>
        <stp>D[tl:Union]</stp>
        <stp>44229.25</stp>
        <tr r="E265" s="14"/>
      </tp>
      <tp>
        <v>52.47349999999993</v>
        <stp/>
        <stp>*E</stp>
        <stp>MA(BRN 1!-ICE,20)</stp>
        <stp>D[tl:Union]</stp>
        <stp>44224.25</stp>
        <tr r="E268" s="14"/>
      </tp>
      <tp>
        <v>52.562499999999929</v>
        <stp/>
        <stp>*E</stp>
        <stp>MA(BRN 1!-ICE,20)</stp>
        <stp>D[tl:Union]</stp>
        <stp>44225.25</stp>
        <tr r="E267" s="14"/>
      </tp>
      <tp>
        <v>52.380499999999941</v>
        <stp/>
        <stp>*E</stp>
        <stp>MA(BRN 1!-ICE,20)</stp>
        <stp>D[tl:Union]</stp>
        <stp>44223.25</stp>
        <tr r="E269" s="14"/>
      </tp>
      <tp>
        <v>54.004499999999929</v>
        <stp/>
        <stp>*E</stp>
        <stp>MA(BRN 1!-ICE,20)</stp>
        <stp>D[tl:Union]</stp>
        <stp>44238.25</stp>
        <tr r="E258" s="14"/>
      </tp>
      <tp>
        <v>54.22499999999993</v>
        <stp/>
        <stp>*E</stp>
        <stp>MA(BRN 1!-ICE,20)</stp>
        <stp>D[tl:Union]</stp>
        <stp>44239.25</stp>
        <tr r="E257" s="14"/>
      </tp>
      <tp>
        <v>53.51799999999993</v>
        <stp/>
        <stp>*E</stp>
        <stp>MA(BRN 1!-ICE,20)</stp>
        <stp>D[tl:Union]</stp>
        <stp>44235.25</stp>
        <tr r="E261" s="14"/>
      </tp>
      <tp>
        <v>53.685499999999919</v>
        <stp/>
        <stp>*E</stp>
        <stp>MA(BRN 1!-ICE,20)</stp>
        <stp>D[tl:Union]</stp>
        <stp>44236.25</stp>
        <tr r="E260" s="14"/>
      </tp>
      <tp>
        <v>53.859499999999926</v>
        <stp/>
        <stp>*E</stp>
        <stp>MA(BRN 1!-ICE,20)</stp>
        <stp>D[tl:Union]</stp>
        <stp>44237.25</stp>
        <tr r="E259" s="14"/>
      </tp>
      <tp>
        <v>53.02849999999993</v>
        <stp/>
        <stp>*E</stp>
        <stp>MA(BRN 1!-ICE,20)</stp>
        <stp>D[tl:Union]</stp>
        <stp>44230.25</stp>
        <tr r="E264" s="14"/>
      </tp>
      <tp>
        <v>53.195999999999934</v>
        <stp/>
        <stp>*E</stp>
        <stp>MA(BRN 1!-ICE,20)</stp>
        <stp>D[tl:Union]</stp>
        <stp>44231.25</stp>
        <tr r="E263" s="14"/>
      </tp>
      <tp>
        <v>53.331999999999923</v>
        <stp/>
        <stp>*E</stp>
        <stp>MA(BRN 1!-ICE,20)</stp>
        <stp>D[tl:Union]</stp>
        <stp>44232.25</stp>
        <tr r="E262" s="14"/>
      </tp>
    </main>
    <main first="ice.xl">
      <tp>
        <v>44481.291666666664</v>
        <stp/>
        <stp>*HT</stp>
        <stp>BRN 1!-ICE</stp>
        <stp>D[tl:Union]</stp>
        <stp>2021-01-27;2022-01-27</stp>
        <stp>183</stp>
        <tr r="C86" s="14"/>
      </tp>
      <tp>
        <v>44480.291666666664</v>
        <stp/>
        <stp>*HT</stp>
        <stp>BRN 1!-ICE</stp>
        <stp>D[tl:Union]</stp>
        <stp>2021-01-27;2022-01-27</stp>
        <stp>182</stp>
        <tr r="C87" s="14"/>
      </tp>
      <tp>
        <v>44477.291666666664</v>
        <stp/>
        <stp>*HT</stp>
        <stp>BRN 1!-ICE</stp>
        <stp>D[tl:Union]</stp>
        <stp>2021-01-27;2022-01-27</stp>
        <stp>181</stp>
        <tr r="C88" s="14"/>
      </tp>
      <tp>
        <v>44476.291666666664</v>
        <stp/>
        <stp>*HT</stp>
        <stp>BRN 1!-ICE</stp>
        <stp>D[tl:Union]</stp>
        <stp>2021-01-27;2022-01-27</stp>
        <stp>180</stp>
        <tr r="C89" s="14"/>
      </tp>
      <tp>
        <v>44487.291666666664</v>
        <stp/>
        <stp>*HT</stp>
        <stp>BRN 1!-ICE</stp>
        <stp>D[tl:Union]</stp>
        <stp>2021-01-27;2022-01-27</stp>
        <stp>187</stp>
        <tr r="C82" s="14"/>
      </tp>
      <tp>
        <v>44484.291666666664</v>
        <stp/>
        <stp>*HT</stp>
        <stp>BRN 1!-ICE</stp>
        <stp>D[tl:Union]</stp>
        <stp>2021-01-27;2022-01-27</stp>
        <stp>186</stp>
        <tr r="C83" s="14"/>
      </tp>
      <tp>
        <v>44483.291666666664</v>
        <stp/>
        <stp>*HT</stp>
        <stp>BRN 1!-ICE</stp>
        <stp>D[tl:Union]</stp>
        <stp>2021-01-27;2022-01-27</stp>
        <stp>185</stp>
        <tr r="C84" s="14"/>
      </tp>
      <tp>
        <v>44482.291666666664</v>
        <stp/>
        <stp>*HT</stp>
        <stp>BRN 1!-ICE</stp>
        <stp>D[tl:Union]</stp>
        <stp>2021-01-27;2022-01-27</stp>
        <stp>184</stp>
        <tr r="C85" s="14"/>
      </tp>
      <tp>
        <v>44489.291666666664</v>
        <stp/>
        <stp>*HT</stp>
        <stp>BRN 1!-ICE</stp>
        <stp>D[tl:Union]</stp>
        <stp>2021-01-27;2022-01-27</stp>
        <stp>189</stp>
        <tr r="C80" s="14"/>
      </tp>
      <tp>
        <v>44488.291666666664</v>
        <stp/>
        <stp>*HT</stp>
        <stp>BRN 1!-ICE</stp>
        <stp>D[tl:Union]</stp>
        <stp>2021-01-27;2022-01-27</stp>
        <stp>188</stp>
        <tr r="C81" s="14"/>
      </tp>
      <tp>
        <v>44495.291666666664</v>
        <stp/>
        <stp>*HT</stp>
        <stp>BRN 1!-ICE</stp>
        <stp>D[tl:Union]</stp>
        <stp>2021-01-27;2022-01-27</stp>
        <stp>193</stp>
        <tr r="C76" s="14"/>
      </tp>
      <tp>
        <v>44494.291666666664</v>
        <stp/>
        <stp>*HT</stp>
        <stp>BRN 1!-ICE</stp>
        <stp>D[tl:Union]</stp>
        <stp>2021-01-27;2022-01-27</stp>
        <stp>192</stp>
        <tr r="C77" s="14"/>
      </tp>
      <tp>
        <v>44491.291666666664</v>
        <stp/>
        <stp>*HT</stp>
        <stp>BRN 1!-ICE</stp>
        <stp>D[tl:Union]</stp>
        <stp>2021-01-27;2022-01-27</stp>
        <stp>191</stp>
        <tr r="C78" s="14"/>
      </tp>
      <tp>
        <v>44490.291666666664</v>
        <stp/>
        <stp>*HT</stp>
        <stp>BRN 1!-ICE</stp>
        <stp>D[tl:Union]</stp>
        <stp>2021-01-27;2022-01-27</stp>
        <stp>190</stp>
        <tr r="C79" s="14"/>
      </tp>
      <tp>
        <v>44501.291666666664</v>
        <stp/>
        <stp>*HT</stp>
        <stp>BRN 1!-ICE</stp>
        <stp>D[tl:Union]</stp>
        <stp>2021-01-27;2022-01-27</stp>
        <stp>197</stp>
        <tr r="C72" s="14"/>
      </tp>
      <tp>
        <v>44498.291666666664</v>
        <stp/>
        <stp>*HT</stp>
        <stp>BRN 1!-ICE</stp>
        <stp>D[tl:Union]</stp>
        <stp>2021-01-27;2022-01-27</stp>
        <stp>196</stp>
        <tr r="C73" s="14"/>
      </tp>
      <tp>
        <v>44497.291666666664</v>
        <stp/>
        <stp>*HT</stp>
        <stp>BRN 1!-ICE</stp>
        <stp>D[tl:Union]</stp>
        <stp>2021-01-27;2022-01-27</stp>
        <stp>195</stp>
        <tr r="C74" s="14"/>
      </tp>
      <tp>
        <v>44496.291666666664</v>
        <stp/>
        <stp>*HT</stp>
        <stp>BRN 1!-ICE</stp>
        <stp>D[tl:Union]</stp>
        <stp>2021-01-27;2022-01-27</stp>
        <stp>194</stp>
        <tr r="C75" s="14"/>
      </tp>
      <tp>
        <v>44503.291666666664</v>
        <stp/>
        <stp>*HT</stp>
        <stp>BRN 1!-ICE</stp>
        <stp>D[tl:Union]</stp>
        <stp>2021-01-27;2022-01-27</stp>
        <stp>199</stp>
        <tr r="C70" s="14"/>
      </tp>
      <tp>
        <v>44502.291666666664</v>
        <stp/>
        <stp>*HT</stp>
        <stp>BRN 1!-ICE</stp>
        <stp>D[tl:Union]</stp>
        <stp>2021-01-27;2022-01-27</stp>
        <stp>198</stp>
        <tr r="C71" s="14"/>
      </tp>
      <tp>
        <v>44369.291666666664</v>
        <stp/>
        <stp>*HT</stp>
        <stp>BRN 1!-ICE</stp>
        <stp>D[tl:Union]</stp>
        <stp>2021-01-27;2022-01-27</stp>
        <stp>103</stp>
        <tr r="C166" s="14"/>
      </tp>
      <tp>
        <v>44368.291666666664</v>
        <stp/>
        <stp>*HT</stp>
        <stp>BRN 1!-ICE</stp>
        <stp>D[tl:Union]</stp>
        <stp>2021-01-27;2022-01-27</stp>
        <stp>102</stp>
        <tr r="C167" s="14"/>
      </tp>
      <tp>
        <v>44365.291666666664</v>
        <stp/>
        <stp>*HT</stp>
        <stp>BRN 1!-ICE</stp>
        <stp>D[tl:Union]</stp>
        <stp>2021-01-27;2022-01-27</stp>
        <stp>101</stp>
        <tr r="C168" s="14"/>
      </tp>
      <tp>
        <v>44364.291666666664</v>
        <stp/>
        <stp>*HT</stp>
        <stp>BRN 1!-ICE</stp>
        <stp>D[tl:Union]</stp>
        <stp>2021-01-27;2022-01-27</stp>
        <stp>100</stp>
        <tr r="C169" s="14"/>
      </tp>
      <tp>
        <v>44375.291666666664</v>
        <stp/>
        <stp>*HT</stp>
        <stp>BRN 1!-ICE</stp>
        <stp>D[tl:Union]</stp>
        <stp>2021-01-27;2022-01-27</stp>
        <stp>107</stp>
        <tr r="C162" s="14"/>
      </tp>
      <tp>
        <v>44372.291666666664</v>
        <stp/>
        <stp>*HT</stp>
        <stp>BRN 1!-ICE</stp>
        <stp>D[tl:Union]</stp>
        <stp>2021-01-27;2022-01-27</stp>
        <stp>106</stp>
        <tr r="C163" s="14"/>
      </tp>
      <tp>
        <v>44371.291666666664</v>
        <stp/>
        <stp>*HT</stp>
        <stp>BRN 1!-ICE</stp>
        <stp>D[tl:Union]</stp>
        <stp>2021-01-27;2022-01-27</stp>
        <stp>105</stp>
        <tr r="C164" s="14"/>
      </tp>
      <tp>
        <v>44370.291666666664</v>
        <stp/>
        <stp>*HT</stp>
        <stp>BRN 1!-ICE</stp>
        <stp>D[tl:Union]</stp>
        <stp>2021-01-27;2022-01-27</stp>
        <stp>104</stp>
        <tr r="C165" s="14"/>
      </tp>
      <tp>
        <v>44377.291666666664</v>
        <stp/>
        <stp>*HT</stp>
        <stp>BRN 1!-ICE</stp>
        <stp>D[tl:Union]</stp>
        <stp>2021-01-27;2022-01-27</stp>
        <stp>109</stp>
        <tr r="C160" s="14"/>
      </tp>
      <tp>
        <v>44376.291666666664</v>
        <stp/>
        <stp>*HT</stp>
        <stp>BRN 1!-ICE</stp>
        <stp>D[tl:Union]</stp>
        <stp>2021-01-27;2022-01-27</stp>
        <stp>108</stp>
        <tr r="C161" s="14"/>
      </tp>
      <tp>
        <v>44383.291666666664</v>
        <stp/>
        <stp>*HT</stp>
        <stp>BRN 1!-ICE</stp>
        <stp>D[tl:Union]</stp>
        <stp>2021-01-27;2022-01-27</stp>
        <stp>113</stp>
        <tr r="C156" s="14"/>
      </tp>
      <tp>
        <v>44382.291666666664</v>
        <stp/>
        <stp>*HT</stp>
        <stp>BRN 1!-ICE</stp>
        <stp>D[tl:Union]</stp>
        <stp>2021-01-27;2022-01-27</stp>
        <stp>112</stp>
        <tr r="C157" s="14"/>
      </tp>
      <tp>
        <v>44379.291666666664</v>
        <stp/>
        <stp>*HT</stp>
        <stp>BRN 1!-ICE</stp>
        <stp>D[tl:Union]</stp>
        <stp>2021-01-27;2022-01-27</stp>
        <stp>111</stp>
        <tr r="C158" s="14"/>
      </tp>
      <tp>
        <v>44378.291666666664</v>
        <stp/>
        <stp>*HT</stp>
        <stp>BRN 1!-ICE</stp>
        <stp>D[tl:Union]</stp>
        <stp>2021-01-27;2022-01-27</stp>
        <stp>110</stp>
        <tr r="C159" s="14"/>
      </tp>
      <tp>
        <v>44389.291666666664</v>
        <stp/>
        <stp>*HT</stp>
        <stp>BRN 1!-ICE</stp>
        <stp>D[tl:Union]</stp>
        <stp>2021-01-27;2022-01-27</stp>
        <stp>117</stp>
        <tr r="C152" s="14"/>
      </tp>
      <tp>
        <v>44386.291666666664</v>
        <stp/>
        <stp>*HT</stp>
        <stp>BRN 1!-ICE</stp>
        <stp>D[tl:Union]</stp>
        <stp>2021-01-27;2022-01-27</stp>
        <stp>116</stp>
        <tr r="C153" s="14"/>
      </tp>
      <tp>
        <v>44385.291666666664</v>
        <stp/>
        <stp>*HT</stp>
        <stp>BRN 1!-ICE</stp>
        <stp>D[tl:Union]</stp>
        <stp>2021-01-27;2022-01-27</stp>
        <stp>115</stp>
        <tr r="C154" s="14"/>
      </tp>
      <tp>
        <v>44384.291666666664</v>
        <stp/>
        <stp>*HT</stp>
        <stp>BRN 1!-ICE</stp>
        <stp>D[tl:Union]</stp>
        <stp>2021-01-27;2022-01-27</stp>
        <stp>114</stp>
        <tr r="C155" s="14"/>
      </tp>
      <tp>
        <v>44391.291666666664</v>
        <stp/>
        <stp>*HT</stp>
        <stp>BRN 1!-ICE</stp>
        <stp>D[tl:Union]</stp>
        <stp>2021-01-27;2022-01-27</stp>
        <stp>119</stp>
        <tr r="C150" s="14"/>
      </tp>
      <tp>
        <v>44390.291666666664</v>
        <stp/>
        <stp>*HT</stp>
        <stp>BRN 1!-ICE</stp>
        <stp>D[tl:Union]</stp>
        <stp>2021-01-27;2022-01-27</stp>
        <stp>118</stp>
        <tr r="C151" s="14"/>
      </tp>
      <tp>
        <v>44397.291666666664</v>
        <stp/>
        <stp>*HT</stp>
        <stp>BRN 1!-ICE</stp>
        <stp>D[tl:Union]</stp>
        <stp>2021-01-27;2022-01-27</stp>
        <stp>123</stp>
        <tr r="C146" s="14"/>
      </tp>
      <tp>
        <v>44396.291666666664</v>
        <stp/>
        <stp>*HT</stp>
        <stp>BRN 1!-ICE</stp>
        <stp>D[tl:Union]</stp>
        <stp>2021-01-27;2022-01-27</stp>
        <stp>122</stp>
        <tr r="C147" s="14"/>
      </tp>
      <tp>
        <v>44393.291666666664</v>
        <stp/>
        <stp>*HT</stp>
        <stp>BRN 1!-ICE</stp>
        <stp>D[tl:Union]</stp>
        <stp>2021-01-27;2022-01-27</stp>
        <stp>121</stp>
        <tr r="C148" s="14"/>
      </tp>
      <tp>
        <v>44392.291666666664</v>
        <stp/>
        <stp>*HT</stp>
        <stp>BRN 1!-ICE</stp>
        <stp>D[tl:Union]</stp>
        <stp>2021-01-27;2022-01-27</stp>
        <stp>120</stp>
        <tr r="C149" s="14"/>
      </tp>
      <tp>
        <v>44403.291666666664</v>
        <stp/>
        <stp>*HT</stp>
        <stp>BRN 1!-ICE</stp>
        <stp>D[tl:Union]</stp>
        <stp>2021-01-27;2022-01-27</stp>
        <stp>127</stp>
        <tr r="C142" s="14"/>
      </tp>
      <tp>
        <v>44400.291666666664</v>
        <stp/>
        <stp>*HT</stp>
        <stp>BRN 1!-ICE</stp>
        <stp>D[tl:Union]</stp>
        <stp>2021-01-27;2022-01-27</stp>
        <stp>126</stp>
        <tr r="C143" s="14"/>
      </tp>
      <tp>
        <v>44399.291666666664</v>
        <stp/>
        <stp>*HT</stp>
        <stp>BRN 1!-ICE</stp>
        <stp>D[tl:Union]</stp>
        <stp>2021-01-27;2022-01-27</stp>
        <stp>125</stp>
        <tr r="C144" s="14"/>
      </tp>
      <tp>
        <v>44398.291666666664</v>
        <stp/>
        <stp>*HT</stp>
        <stp>BRN 1!-ICE</stp>
        <stp>D[tl:Union]</stp>
        <stp>2021-01-27;2022-01-27</stp>
        <stp>124</stp>
        <tr r="C145" s="14"/>
      </tp>
      <tp>
        <v>44405.291666666664</v>
        <stp/>
        <stp>*HT</stp>
        <stp>BRN 1!-ICE</stp>
        <stp>D[tl:Union]</stp>
        <stp>2021-01-27;2022-01-27</stp>
        <stp>129</stp>
        <tr r="C140" s="14"/>
      </tp>
      <tp>
        <v>44404.291666666664</v>
        <stp/>
        <stp>*HT</stp>
        <stp>BRN 1!-ICE</stp>
        <stp>D[tl:Union]</stp>
        <stp>2021-01-27;2022-01-27</stp>
        <stp>128</stp>
        <tr r="C141" s="14"/>
      </tp>
      <tp>
        <v>44411.291666666664</v>
        <stp/>
        <stp>*HT</stp>
        <stp>BRN 1!-ICE</stp>
        <stp>D[tl:Union]</stp>
        <stp>2021-01-27;2022-01-27</stp>
        <stp>133</stp>
        <tr r="C136" s="14"/>
      </tp>
      <tp>
        <v>44410.291666666664</v>
        <stp/>
        <stp>*HT</stp>
        <stp>BRN 1!-ICE</stp>
        <stp>D[tl:Union]</stp>
        <stp>2021-01-27;2022-01-27</stp>
        <stp>132</stp>
        <tr r="C137" s="14"/>
      </tp>
      <tp>
        <v>44407.291666666664</v>
        <stp/>
        <stp>*HT</stp>
        <stp>BRN 1!-ICE</stp>
        <stp>D[tl:Union]</stp>
        <stp>2021-01-27;2022-01-27</stp>
        <stp>131</stp>
        <tr r="C138" s="14"/>
      </tp>
      <tp>
        <v>44406.291666666664</v>
        <stp/>
        <stp>*HT</stp>
        <stp>BRN 1!-ICE</stp>
        <stp>D[tl:Union]</stp>
        <stp>2021-01-27;2022-01-27</stp>
        <stp>130</stp>
        <tr r="C139" s="14"/>
      </tp>
      <tp>
        <v>44417.291666666664</v>
        <stp/>
        <stp>*HT</stp>
        <stp>BRN 1!-ICE</stp>
        <stp>D[tl:Union]</stp>
        <stp>2021-01-27;2022-01-27</stp>
        <stp>137</stp>
        <tr r="C132" s="14"/>
      </tp>
      <tp>
        <v>44414.291666666664</v>
        <stp/>
        <stp>*HT</stp>
        <stp>BRN 1!-ICE</stp>
        <stp>D[tl:Union]</stp>
        <stp>2021-01-27;2022-01-27</stp>
        <stp>136</stp>
        <tr r="C133" s="14"/>
      </tp>
      <tp>
        <v>44413.291666666664</v>
        <stp/>
        <stp>*HT</stp>
        <stp>BRN 1!-ICE</stp>
        <stp>D[tl:Union]</stp>
        <stp>2021-01-27;2022-01-27</stp>
        <stp>135</stp>
        <tr r="C134" s="14"/>
      </tp>
      <tp>
        <v>44412.291666666664</v>
        <stp/>
        <stp>*HT</stp>
        <stp>BRN 1!-ICE</stp>
        <stp>D[tl:Union]</stp>
        <stp>2021-01-27;2022-01-27</stp>
        <stp>134</stp>
        <tr r="C135" s="14"/>
      </tp>
      <tp>
        <v>44419.291666666664</v>
        <stp/>
        <stp>*HT</stp>
        <stp>BRN 1!-ICE</stp>
        <stp>D[tl:Union]</stp>
        <stp>2021-01-27;2022-01-27</stp>
        <stp>139</stp>
        <tr r="C130" s="14"/>
      </tp>
      <tp>
        <v>44418.291666666664</v>
        <stp/>
        <stp>*HT</stp>
        <stp>BRN 1!-ICE</stp>
        <stp>D[tl:Union]</stp>
        <stp>2021-01-27;2022-01-27</stp>
        <stp>138</stp>
        <tr r="C131" s="14"/>
      </tp>
      <tp>
        <v>44425.291666666664</v>
        <stp/>
        <stp>*HT</stp>
        <stp>BRN 1!-ICE</stp>
        <stp>D[tl:Union]</stp>
        <stp>2021-01-27;2022-01-27</stp>
        <stp>143</stp>
        <tr r="C126" s="14"/>
      </tp>
      <tp>
        <v>44424.291666666664</v>
        <stp/>
        <stp>*HT</stp>
        <stp>BRN 1!-ICE</stp>
        <stp>D[tl:Union]</stp>
        <stp>2021-01-27;2022-01-27</stp>
        <stp>142</stp>
        <tr r="C127" s="14"/>
      </tp>
      <tp>
        <v>44421.291666666664</v>
        <stp/>
        <stp>*HT</stp>
        <stp>BRN 1!-ICE</stp>
        <stp>D[tl:Union]</stp>
        <stp>2021-01-27;2022-01-27</stp>
        <stp>141</stp>
        <tr r="C128" s="14"/>
      </tp>
      <tp>
        <v>44420.291666666664</v>
        <stp/>
        <stp>*HT</stp>
        <stp>BRN 1!-ICE</stp>
        <stp>D[tl:Union]</stp>
        <stp>2021-01-27;2022-01-27</stp>
        <stp>140</stp>
        <tr r="C129" s="14"/>
      </tp>
      <tp>
        <v>44431.291666666664</v>
        <stp/>
        <stp>*HT</stp>
        <stp>BRN 1!-ICE</stp>
        <stp>D[tl:Union]</stp>
        <stp>2021-01-27;2022-01-27</stp>
        <stp>147</stp>
        <tr r="C122" s="14"/>
      </tp>
      <tp>
        <v>44428.291666666664</v>
        <stp/>
        <stp>*HT</stp>
        <stp>BRN 1!-ICE</stp>
        <stp>D[tl:Union]</stp>
        <stp>2021-01-27;2022-01-27</stp>
        <stp>146</stp>
        <tr r="C123" s="14"/>
      </tp>
      <tp>
        <v>44427.291666666664</v>
        <stp/>
        <stp>*HT</stp>
        <stp>BRN 1!-ICE</stp>
        <stp>D[tl:Union]</stp>
        <stp>2021-01-27;2022-01-27</stp>
        <stp>145</stp>
        <tr r="C124" s="14"/>
      </tp>
      <tp>
        <v>44426.291666666664</v>
        <stp/>
        <stp>*HT</stp>
        <stp>BRN 1!-ICE</stp>
        <stp>D[tl:Union]</stp>
        <stp>2021-01-27;2022-01-27</stp>
        <stp>144</stp>
        <tr r="C125" s="14"/>
      </tp>
      <tp>
        <v>44433.291666666664</v>
        <stp/>
        <stp>*HT</stp>
        <stp>BRN 1!-ICE</stp>
        <stp>D[tl:Union]</stp>
        <stp>2021-01-27;2022-01-27</stp>
        <stp>149</stp>
        <tr r="C120" s="14"/>
      </tp>
      <tp>
        <v>44432.291666666664</v>
        <stp/>
        <stp>*HT</stp>
        <stp>BRN 1!-ICE</stp>
        <stp>D[tl:Union]</stp>
        <stp>2021-01-27;2022-01-27</stp>
        <stp>148</stp>
        <tr r="C121" s="14"/>
      </tp>
      <tp>
        <v>44439.291666666664</v>
        <stp/>
        <stp>*HT</stp>
        <stp>BRN 1!-ICE</stp>
        <stp>D[tl:Union]</stp>
        <stp>2021-01-27;2022-01-27</stp>
        <stp>153</stp>
        <tr r="C116" s="14"/>
      </tp>
      <tp>
        <v>44438.291666666664</v>
        <stp/>
        <stp>*HT</stp>
        <stp>BRN 1!-ICE</stp>
        <stp>D[tl:Union]</stp>
        <stp>2021-01-27;2022-01-27</stp>
        <stp>152</stp>
        <tr r="C117" s="14"/>
      </tp>
      <tp>
        <v>44435.291666666664</v>
        <stp/>
        <stp>*HT</stp>
        <stp>BRN 1!-ICE</stp>
        <stp>D[tl:Union]</stp>
        <stp>2021-01-27;2022-01-27</stp>
        <stp>151</stp>
        <tr r="C118" s="14"/>
      </tp>
      <tp>
        <v>44434.291666666664</v>
        <stp/>
        <stp>*HT</stp>
        <stp>BRN 1!-ICE</stp>
        <stp>D[tl:Union]</stp>
        <stp>2021-01-27;2022-01-27</stp>
        <stp>150</stp>
        <tr r="C119" s="14"/>
      </tp>
      <tp>
        <v>44445.291666666664</v>
        <stp/>
        <stp>*HT</stp>
        <stp>BRN 1!-ICE</stp>
        <stp>D[tl:Union]</stp>
        <stp>2021-01-27;2022-01-27</stp>
        <stp>157</stp>
        <tr r="C112" s="14"/>
      </tp>
      <tp>
        <v>44442.291666666664</v>
        <stp/>
        <stp>*HT</stp>
        <stp>BRN 1!-ICE</stp>
        <stp>D[tl:Union]</stp>
        <stp>2021-01-27;2022-01-27</stp>
        <stp>156</stp>
        <tr r="C113" s="14"/>
      </tp>
      <tp>
        <v>44441.291666666664</v>
        <stp/>
        <stp>*HT</stp>
        <stp>BRN 1!-ICE</stp>
        <stp>D[tl:Union]</stp>
        <stp>2021-01-27;2022-01-27</stp>
        <stp>155</stp>
        <tr r="C114" s="14"/>
      </tp>
      <tp>
        <v>44440.291666666664</v>
        <stp/>
        <stp>*HT</stp>
        <stp>BRN 1!-ICE</stp>
        <stp>D[tl:Union]</stp>
        <stp>2021-01-27;2022-01-27</stp>
        <stp>154</stp>
        <tr r="C115" s="14"/>
      </tp>
      <tp>
        <v>44447.291666666664</v>
        <stp/>
        <stp>*HT</stp>
        <stp>BRN 1!-ICE</stp>
        <stp>D[tl:Union]</stp>
        <stp>2021-01-27;2022-01-27</stp>
        <stp>159</stp>
        <tr r="C110" s="14"/>
      </tp>
      <tp>
        <v>44446.291666666664</v>
        <stp/>
        <stp>*HT</stp>
        <stp>BRN 1!-ICE</stp>
        <stp>D[tl:Union]</stp>
        <stp>2021-01-27;2022-01-27</stp>
        <stp>158</stp>
        <tr r="C111" s="14"/>
      </tp>
      <tp>
        <v>44453.291666666664</v>
        <stp/>
        <stp>*HT</stp>
        <stp>BRN 1!-ICE</stp>
        <stp>D[tl:Union]</stp>
        <stp>2021-01-27;2022-01-27</stp>
        <stp>163</stp>
        <tr r="C106" s="14"/>
      </tp>
      <tp>
        <v>44452.291666666664</v>
        <stp/>
        <stp>*HT</stp>
        <stp>BRN 1!-ICE</stp>
        <stp>D[tl:Union]</stp>
        <stp>2021-01-27;2022-01-27</stp>
        <stp>162</stp>
        <tr r="C107" s="14"/>
      </tp>
      <tp>
        <v>44449.291666666664</v>
        <stp/>
        <stp>*HT</stp>
        <stp>BRN 1!-ICE</stp>
        <stp>D[tl:Union]</stp>
        <stp>2021-01-27;2022-01-27</stp>
        <stp>161</stp>
        <tr r="C108" s="14"/>
      </tp>
      <tp>
        <v>44448.291666666664</v>
        <stp/>
        <stp>*HT</stp>
        <stp>BRN 1!-ICE</stp>
        <stp>D[tl:Union]</stp>
        <stp>2021-01-27;2022-01-27</stp>
        <stp>160</stp>
        <tr r="C109" s="14"/>
      </tp>
      <tp>
        <v>44459.291666666664</v>
        <stp/>
        <stp>*HT</stp>
        <stp>BRN 1!-ICE</stp>
        <stp>D[tl:Union]</stp>
        <stp>2021-01-27;2022-01-27</stp>
        <stp>167</stp>
        <tr r="C102" s="14"/>
      </tp>
      <tp>
        <v>44456.291666666664</v>
        <stp/>
        <stp>*HT</stp>
        <stp>BRN 1!-ICE</stp>
        <stp>D[tl:Union]</stp>
        <stp>2021-01-27;2022-01-27</stp>
        <stp>166</stp>
        <tr r="C103" s="14"/>
      </tp>
      <tp>
        <v>44455.291666666664</v>
        <stp/>
        <stp>*HT</stp>
        <stp>BRN 1!-ICE</stp>
        <stp>D[tl:Union]</stp>
        <stp>2021-01-27;2022-01-27</stp>
        <stp>165</stp>
        <tr r="C104" s="14"/>
      </tp>
      <tp>
        <v>44454.291666666664</v>
        <stp/>
        <stp>*HT</stp>
        <stp>BRN 1!-ICE</stp>
        <stp>D[tl:Union]</stp>
        <stp>2021-01-27;2022-01-27</stp>
        <stp>164</stp>
        <tr r="C105" s="14"/>
      </tp>
      <tp>
        <v>44461.291666666664</v>
        <stp/>
        <stp>*HT</stp>
        <stp>BRN 1!-ICE</stp>
        <stp>D[tl:Union]</stp>
        <stp>2021-01-27;2022-01-27</stp>
        <stp>169</stp>
        <tr r="C100" s="14"/>
      </tp>
      <tp>
        <v>44460.291666666664</v>
        <stp/>
        <stp>*HT</stp>
        <stp>BRN 1!-ICE</stp>
        <stp>D[tl:Union]</stp>
        <stp>2021-01-27;2022-01-27</stp>
        <stp>168</stp>
        <tr r="C101" s="14"/>
      </tp>
      <tp>
        <v>44467.291666666664</v>
        <stp/>
        <stp>*HT</stp>
        <stp>BRN 1!-ICE</stp>
        <stp>D[tl:Union]</stp>
        <stp>2021-01-27;2022-01-27</stp>
        <stp>173</stp>
        <tr r="C96" s="14"/>
      </tp>
      <tp>
        <v>44466.291666666664</v>
        <stp/>
        <stp>*HT</stp>
        <stp>BRN 1!-ICE</stp>
        <stp>D[tl:Union]</stp>
        <stp>2021-01-27;2022-01-27</stp>
        <stp>172</stp>
        <tr r="C97" s="14"/>
      </tp>
      <tp>
        <v>44463.291666666664</v>
        <stp/>
        <stp>*HT</stp>
        <stp>BRN 1!-ICE</stp>
        <stp>D[tl:Union]</stp>
        <stp>2021-01-27;2022-01-27</stp>
        <stp>171</stp>
        <tr r="C98" s="14"/>
      </tp>
      <tp>
        <v>44462.291666666664</v>
        <stp/>
        <stp>*HT</stp>
        <stp>BRN 1!-ICE</stp>
        <stp>D[tl:Union]</stp>
        <stp>2021-01-27;2022-01-27</stp>
        <stp>170</stp>
        <tr r="C99" s="14"/>
      </tp>
      <tp>
        <v>44473.291666666664</v>
        <stp/>
        <stp>*HT</stp>
        <stp>BRN 1!-ICE</stp>
        <stp>D[tl:Union]</stp>
        <stp>2021-01-27;2022-01-27</stp>
        <stp>177</stp>
        <tr r="C92" s="14"/>
      </tp>
      <tp>
        <v>44470.291666666664</v>
        <stp/>
        <stp>*HT</stp>
        <stp>BRN 1!-ICE</stp>
        <stp>D[tl:Union]</stp>
        <stp>2021-01-27;2022-01-27</stp>
        <stp>176</stp>
        <tr r="C93" s="14"/>
      </tp>
      <tp>
        <v>44469.291666666664</v>
        <stp/>
        <stp>*HT</stp>
        <stp>BRN 1!-ICE</stp>
        <stp>D[tl:Union]</stp>
        <stp>2021-01-27;2022-01-27</stp>
        <stp>175</stp>
        <tr r="C94" s="14"/>
      </tp>
      <tp>
        <v>44468.291666666664</v>
        <stp/>
        <stp>*HT</stp>
        <stp>BRN 1!-ICE</stp>
        <stp>D[tl:Union]</stp>
        <stp>2021-01-27;2022-01-27</stp>
        <stp>174</stp>
        <tr r="C95" s="14"/>
      </tp>
      <tp>
        <v>44475.291666666664</v>
        <stp/>
        <stp>*HT</stp>
        <stp>BRN 1!-ICE</stp>
        <stp>D[tl:Union]</stp>
        <stp>2021-01-27;2022-01-27</stp>
        <stp>179</stp>
        <tr r="C90" s="14"/>
      </tp>
      <tp>
        <v>44474.291666666664</v>
        <stp/>
        <stp>*HT</stp>
        <stp>BRN 1!-ICE</stp>
        <stp>D[tl:Union]</stp>
        <stp>2021-01-27;2022-01-27</stp>
        <stp>178</stp>
        <tr r="C91" s="14"/>
      </tp>
    </main>
    <main first="ice.xl">
      <tp>
        <v>44509.25</v>
        <stp/>
        <stp>*HT</stp>
        <stp>BRN 1!-ICE</stp>
        <stp>D[tl:Union]</stp>
        <stp>2021-01-27;2022-01-27</stp>
        <stp>203</stp>
        <tr r="C66" s="14"/>
      </tp>
      <tp>
        <v>44508.25</v>
        <stp/>
        <stp>*HT</stp>
        <stp>BRN 1!-ICE</stp>
        <stp>D[tl:Union]</stp>
        <stp>2021-01-27;2022-01-27</stp>
        <stp>202</stp>
        <tr r="C67" s="14"/>
      </tp>
      <tp>
        <v>44505.291666666664</v>
        <stp/>
        <stp>*HT</stp>
        <stp>BRN 1!-ICE</stp>
        <stp>D[tl:Union]</stp>
        <stp>2021-01-27;2022-01-27</stp>
        <stp>201</stp>
        <tr r="C68" s="14"/>
      </tp>
      <tp>
        <v>44504.291666666664</v>
        <stp/>
        <stp>*HT</stp>
        <stp>BRN 1!-ICE</stp>
        <stp>D[tl:Union]</stp>
        <stp>2021-01-27;2022-01-27</stp>
        <stp>200</stp>
        <tr r="C69" s="14"/>
      </tp>
      <tp>
        <v>44515.25</v>
        <stp/>
        <stp>*HT</stp>
        <stp>BRN 1!-ICE</stp>
        <stp>D[tl:Union]</stp>
        <stp>2021-01-27;2022-01-27</stp>
        <stp>207</stp>
        <tr r="C62" s="14"/>
      </tp>
      <tp>
        <v>44512.25</v>
        <stp/>
        <stp>*HT</stp>
        <stp>BRN 1!-ICE</stp>
        <stp>D[tl:Union]</stp>
        <stp>2021-01-27;2022-01-27</stp>
        <stp>206</stp>
        <tr r="C63" s="14"/>
      </tp>
      <tp>
        <v>44511.25</v>
        <stp/>
        <stp>*HT</stp>
        <stp>BRN 1!-ICE</stp>
        <stp>D[tl:Union]</stp>
        <stp>2021-01-27;2022-01-27</stp>
        <stp>205</stp>
        <tr r="C64" s="14"/>
      </tp>
      <tp>
        <v>44510.25</v>
        <stp/>
        <stp>*HT</stp>
        <stp>BRN 1!-ICE</stp>
        <stp>D[tl:Union]</stp>
        <stp>2021-01-27;2022-01-27</stp>
        <stp>204</stp>
        <tr r="C65" s="14"/>
      </tp>
      <tp>
        <v>44517.25</v>
        <stp/>
        <stp>*HT</stp>
        <stp>BRN 1!-ICE</stp>
        <stp>D[tl:Union]</stp>
        <stp>2021-01-27;2022-01-27</stp>
        <stp>209</stp>
        <tr r="C60" s="14"/>
      </tp>
      <tp>
        <v>44516.25</v>
        <stp/>
        <stp>*HT</stp>
        <stp>BRN 1!-ICE</stp>
        <stp>D[tl:Union]</stp>
        <stp>2021-01-27;2022-01-27</stp>
        <stp>208</stp>
        <tr r="C61" s="14"/>
      </tp>
      <tp>
        <v>44523.25</v>
        <stp/>
        <stp>*HT</stp>
        <stp>BRN 1!-ICE</stp>
        <stp>D[tl:Union]</stp>
        <stp>2021-01-27;2022-01-27</stp>
        <stp>213</stp>
        <tr r="C56" s="14"/>
      </tp>
      <tp>
        <v>44522.25</v>
        <stp/>
        <stp>*HT</stp>
        <stp>BRN 1!-ICE</stp>
        <stp>D[tl:Union]</stp>
        <stp>2021-01-27;2022-01-27</stp>
        <stp>212</stp>
        <tr r="C57" s="14"/>
      </tp>
      <tp>
        <v>44519.25</v>
        <stp/>
        <stp>*HT</stp>
        <stp>BRN 1!-ICE</stp>
        <stp>D[tl:Union]</stp>
        <stp>2021-01-27;2022-01-27</stp>
        <stp>211</stp>
        <tr r="C58" s="14"/>
      </tp>
      <tp>
        <v>44518.25</v>
        <stp/>
        <stp>*HT</stp>
        <stp>BRN 1!-ICE</stp>
        <stp>D[tl:Union]</stp>
        <stp>2021-01-27;2022-01-27</stp>
        <stp>210</stp>
        <tr r="C59" s="14"/>
      </tp>
      <tp>
        <v>44529.25</v>
        <stp/>
        <stp>*HT</stp>
        <stp>BRN 1!-ICE</stp>
        <stp>D[tl:Union]</stp>
        <stp>2021-01-27;2022-01-27</stp>
        <stp>217</stp>
        <tr r="C52" s="14"/>
      </tp>
      <tp>
        <v>44526.25</v>
        <stp/>
        <stp>*HT</stp>
        <stp>BRN 1!-ICE</stp>
        <stp>D[tl:Union]</stp>
        <stp>2021-01-27;2022-01-27</stp>
        <stp>216</stp>
        <tr r="C53" s="14"/>
      </tp>
      <tp>
        <v>44525.25</v>
        <stp/>
        <stp>*HT</stp>
        <stp>BRN 1!-ICE</stp>
        <stp>D[tl:Union]</stp>
        <stp>2021-01-27;2022-01-27</stp>
        <stp>215</stp>
        <tr r="C54" s="14"/>
      </tp>
      <tp>
        <v>44524.25</v>
        <stp/>
        <stp>*HT</stp>
        <stp>BRN 1!-ICE</stp>
        <stp>D[tl:Union]</stp>
        <stp>2021-01-27;2022-01-27</stp>
        <stp>214</stp>
        <tr r="C55" s="14"/>
      </tp>
      <tp>
        <v>44531.25</v>
        <stp/>
        <stp>*HT</stp>
        <stp>BRN 1!-ICE</stp>
        <stp>D[tl:Union]</stp>
        <stp>2021-01-27;2022-01-27</stp>
        <stp>219</stp>
        <tr r="C50" s="14"/>
      </tp>
      <tp>
        <v>44530.25</v>
        <stp/>
        <stp>*HT</stp>
        <stp>BRN 1!-ICE</stp>
        <stp>D[tl:Union]</stp>
        <stp>2021-01-27;2022-01-27</stp>
        <stp>218</stp>
        <tr r="C51" s="14"/>
      </tp>
      <tp>
        <v>44537.25</v>
        <stp/>
        <stp>*HT</stp>
        <stp>BRN 1!-ICE</stp>
        <stp>D[tl:Union]</stp>
        <stp>2021-01-27;2022-01-27</stp>
        <stp>223</stp>
        <tr r="C46" s="14"/>
      </tp>
      <tp>
        <v>44536.25</v>
        <stp/>
        <stp>*HT</stp>
        <stp>BRN 1!-ICE</stp>
        <stp>D[tl:Union]</stp>
        <stp>2021-01-27;2022-01-27</stp>
        <stp>222</stp>
        <tr r="C47" s="14"/>
      </tp>
      <tp>
        <v>44533.25</v>
        <stp/>
        <stp>*HT</stp>
        <stp>BRN 1!-ICE</stp>
        <stp>D[tl:Union]</stp>
        <stp>2021-01-27;2022-01-27</stp>
        <stp>221</stp>
        <tr r="C48" s="14"/>
      </tp>
      <tp>
        <v>44532.25</v>
        <stp/>
        <stp>*HT</stp>
        <stp>BRN 1!-ICE</stp>
        <stp>D[tl:Union]</stp>
        <stp>2021-01-27;2022-01-27</stp>
        <stp>220</stp>
        <tr r="C49" s="14"/>
      </tp>
      <tp>
        <v>44543.25</v>
        <stp/>
        <stp>*HT</stp>
        <stp>BRN 1!-ICE</stp>
        <stp>D[tl:Union]</stp>
        <stp>2021-01-27;2022-01-27</stp>
        <stp>227</stp>
        <tr r="C42" s="14"/>
      </tp>
      <tp>
        <v>44540.25</v>
        <stp/>
        <stp>*HT</stp>
        <stp>BRN 1!-ICE</stp>
        <stp>D[tl:Union]</stp>
        <stp>2021-01-27;2022-01-27</stp>
        <stp>226</stp>
        <tr r="C43" s="14"/>
      </tp>
      <tp>
        <v>44539.25</v>
        <stp/>
        <stp>*HT</stp>
        <stp>BRN 1!-ICE</stp>
        <stp>D[tl:Union]</stp>
        <stp>2021-01-27;2022-01-27</stp>
        <stp>225</stp>
        <tr r="C44" s="14"/>
      </tp>
      <tp>
        <v>44538.25</v>
        <stp/>
        <stp>*HT</stp>
        <stp>BRN 1!-ICE</stp>
        <stp>D[tl:Union]</stp>
        <stp>2021-01-27;2022-01-27</stp>
        <stp>224</stp>
        <tr r="C45" s="14"/>
      </tp>
      <tp>
        <v>44545.25</v>
        <stp/>
        <stp>*HT</stp>
        <stp>BRN 1!-ICE</stp>
        <stp>D[tl:Union]</stp>
        <stp>2021-01-27;2022-01-27</stp>
        <stp>229</stp>
        <tr r="C40" s="14"/>
      </tp>
      <tp>
        <v>44544.25</v>
        <stp/>
        <stp>*HT</stp>
        <stp>BRN 1!-ICE</stp>
        <stp>D[tl:Union]</stp>
        <stp>2021-01-27;2022-01-27</stp>
        <stp>228</stp>
        <tr r="C41" s="14"/>
      </tp>
      <tp>
        <v>44551.25</v>
        <stp/>
        <stp>*HT</stp>
        <stp>BRN 1!-ICE</stp>
        <stp>D[tl:Union]</stp>
        <stp>2021-01-27;2022-01-27</stp>
        <stp>233</stp>
        <tr r="C36" s="14"/>
      </tp>
      <tp>
        <v>44550.25</v>
        <stp/>
        <stp>*HT</stp>
        <stp>BRN 1!-ICE</stp>
        <stp>D[tl:Union]</stp>
        <stp>2021-01-27;2022-01-27</stp>
        <stp>232</stp>
        <tr r="C37" s="14"/>
      </tp>
      <tp>
        <v>44547.25</v>
        <stp/>
        <stp>*HT</stp>
        <stp>BRN 1!-ICE</stp>
        <stp>D[tl:Union]</stp>
        <stp>2021-01-27;2022-01-27</stp>
        <stp>231</stp>
        <tr r="C38" s="14"/>
      </tp>
      <tp>
        <v>44546.25</v>
        <stp/>
        <stp>*HT</stp>
        <stp>BRN 1!-ICE</stp>
        <stp>D[tl:Union]</stp>
        <stp>2021-01-27;2022-01-27</stp>
        <stp>230</stp>
        <tr r="C39" s="14"/>
      </tp>
      <tp>
        <v>44557.25</v>
        <stp/>
        <stp>*HT</stp>
        <stp>BRN 1!-ICE</stp>
        <stp>D[tl:Union]</stp>
        <stp>2021-01-27;2022-01-27</stp>
        <stp>237</stp>
        <tr r="C32" s="14"/>
      </tp>
      <tp>
        <v>44554.25</v>
        <stp/>
        <stp>*HT</stp>
        <stp>BRN 1!-ICE</stp>
        <stp>D[tl:Union]</stp>
        <stp>2021-01-27;2022-01-27</stp>
        <stp>236</stp>
        <tr r="C33" s="14"/>
      </tp>
      <tp>
        <v>44553.25</v>
        <stp/>
        <stp>*HT</stp>
        <stp>BRN 1!-ICE</stp>
        <stp>D[tl:Union]</stp>
        <stp>2021-01-27;2022-01-27</stp>
        <stp>235</stp>
        <tr r="C34" s="14"/>
      </tp>
      <tp>
        <v>44552.25</v>
        <stp/>
        <stp>*HT</stp>
        <stp>BRN 1!-ICE</stp>
        <stp>D[tl:Union]</stp>
        <stp>2021-01-27;2022-01-27</stp>
        <stp>234</stp>
        <tr r="C35" s="14"/>
      </tp>
      <tp>
        <v>44559.25</v>
        <stp/>
        <stp>*HT</stp>
        <stp>BRN 1!-ICE</stp>
        <stp>D[tl:Union]</stp>
        <stp>2021-01-27;2022-01-27</stp>
        <stp>239</stp>
        <tr r="C30" s="14"/>
      </tp>
      <tp>
        <v>44558.25</v>
        <stp/>
        <stp>*HT</stp>
        <stp>BRN 1!-ICE</stp>
        <stp>D[tl:Union]</stp>
        <stp>2021-01-27;2022-01-27</stp>
        <stp>238</stp>
        <tr r="C31" s="14"/>
      </tp>
      <tp>
        <v>44565.25</v>
        <stp/>
        <stp>*HT</stp>
        <stp>BRN 1!-ICE</stp>
        <stp>D[tl:Union]</stp>
        <stp>2021-01-27;2022-01-27</stp>
        <stp>243</stp>
        <tr r="C26" s="14"/>
      </tp>
      <tp>
        <v>44564.25</v>
        <stp/>
        <stp>*HT</stp>
        <stp>BRN 1!-ICE</stp>
        <stp>D[tl:Union]</stp>
        <stp>2021-01-27;2022-01-27</stp>
        <stp>242</stp>
        <tr r="C27" s="14"/>
      </tp>
      <tp>
        <v>44561.25</v>
        <stp/>
        <stp>*HT</stp>
        <stp>BRN 1!-ICE</stp>
        <stp>D[tl:Union]</stp>
        <stp>2021-01-27;2022-01-27</stp>
        <stp>241</stp>
        <tr r="C28" s="14"/>
      </tp>
      <tp>
        <v>44560.25</v>
        <stp/>
        <stp>*HT</stp>
        <stp>BRN 1!-ICE</stp>
        <stp>D[tl:Union]</stp>
        <stp>2021-01-27;2022-01-27</stp>
        <stp>240</stp>
        <tr r="C29" s="14"/>
      </tp>
      <tp>
        <v>44571.25</v>
        <stp/>
        <stp>*HT</stp>
        <stp>BRN 1!-ICE</stp>
        <stp>D[tl:Union]</stp>
        <stp>2021-01-27;2022-01-27</stp>
        <stp>247</stp>
        <tr r="C22" s="14"/>
      </tp>
      <tp>
        <v>44568.25</v>
        <stp/>
        <stp>*HT</stp>
        <stp>BRN 1!-ICE</stp>
        <stp>D[tl:Union]</stp>
        <stp>2021-01-27;2022-01-27</stp>
        <stp>246</stp>
        <tr r="C23" s="14"/>
      </tp>
      <tp>
        <v>44567.25</v>
        <stp/>
        <stp>*HT</stp>
        <stp>BRN 1!-ICE</stp>
        <stp>D[tl:Union]</stp>
        <stp>2021-01-27;2022-01-27</stp>
        <stp>245</stp>
        <tr r="C24" s="14"/>
      </tp>
      <tp>
        <v>44566.25</v>
        <stp/>
        <stp>*HT</stp>
        <stp>BRN 1!-ICE</stp>
        <stp>D[tl:Union]</stp>
        <stp>2021-01-27;2022-01-27</stp>
        <stp>244</stp>
        <tr r="C25" s="14"/>
      </tp>
      <tp>
        <v>44573.25</v>
        <stp/>
        <stp>*HT</stp>
        <stp>BRN 1!-ICE</stp>
        <stp>D[tl:Union]</stp>
        <stp>2021-01-27;2022-01-27</stp>
        <stp>249</stp>
        <tr r="C20" s="14"/>
      </tp>
      <tp>
        <v>44572.25</v>
        <stp/>
        <stp>*HT</stp>
        <stp>BRN 1!-ICE</stp>
        <stp>D[tl:Union]</stp>
        <stp>2021-01-27;2022-01-27</stp>
        <stp>248</stp>
        <tr r="C21" s="14"/>
      </tp>
      <tp>
        <v>44579.25</v>
        <stp/>
        <stp>*HT</stp>
        <stp>BRN 1!-ICE</stp>
        <stp>D[tl:Union]</stp>
        <stp>2021-01-27;2022-01-27</stp>
        <stp>253</stp>
        <tr r="C16" s="14"/>
      </tp>
      <tp>
        <v>44578.25</v>
        <stp/>
        <stp>*HT</stp>
        <stp>BRN 1!-ICE</stp>
        <stp>D[tl:Union]</stp>
        <stp>2021-01-27;2022-01-27</stp>
        <stp>252</stp>
        <tr r="C17" s="14"/>
      </tp>
      <tp>
        <v>44575.25</v>
        <stp/>
        <stp>*HT</stp>
        <stp>BRN 1!-ICE</stp>
        <stp>D[tl:Union]</stp>
        <stp>2021-01-27;2022-01-27</stp>
        <stp>251</stp>
        <tr r="C18" s="14"/>
      </tp>
      <tp>
        <v>44574.25</v>
        <stp/>
        <stp>*HT</stp>
        <stp>BRN 1!-ICE</stp>
        <stp>D[tl:Union]</stp>
        <stp>2021-01-27;2022-01-27</stp>
        <stp>250</stp>
        <tr r="C19" s="14"/>
      </tp>
      <tp>
        <v>44585.25</v>
        <stp/>
        <stp>*HT</stp>
        <stp>BRN 1!-ICE</stp>
        <stp>D[tl:Union]</stp>
        <stp>2021-01-27;2022-01-27</stp>
        <stp>257</stp>
        <tr r="C12" s="14"/>
      </tp>
      <tp>
        <v>44582.25</v>
        <stp/>
        <stp>*HT</stp>
        <stp>BRN 1!-ICE</stp>
        <stp>D[tl:Union]</stp>
        <stp>2021-01-27;2022-01-27</stp>
        <stp>256</stp>
        <tr r="C13" s="14"/>
      </tp>
      <tp>
        <v>44581.25</v>
        <stp/>
        <stp>*HT</stp>
        <stp>BRN 1!-ICE</stp>
        <stp>D[tl:Union]</stp>
        <stp>2021-01-27;2022-01-27</stp>
        <stp>255</stp>
        <tr r="C14" s="14"/>
      </tp>
      <tp>
        <v>44580.25</v>
        <stp/>
        <stp>*HT</stp>
        <stp>BRN 1!-ICE</stp>
        <stp>D[tl:Union]</stp>
        <stp>2021-01-27;2022-01-27</stp>
        <stp>254</stp>
        <tr r="C15" s="14"/>
      </tp>
      <tp>
        <v>44587.25</v>
        <stp/>
        <stp>*HT</stp>
        <stp>BRN 1!-ICE</stp>
        <stp>D[tl:Union]</stp>
        <stp>2021-01-27;2022-01-27</stp>
        <stp>259</stp>
        <tr r="C10" s="14"/>
      </tp>
      <tp>
        <v>44586.25</v>
        <stp/>
        <stp>*HT</stp>
        <stp>BRN 1!-ICE</stp>
        <stp>D[tl:Union]</stp>
        <stp>2021-01-27;2022-01-27</stp>
        <stp>258</stp>
        <tr r="C11" s="14"/>
      </tp>
      <tp>
        <v>44588.25</v>
        <stp/>
        <stp>*HT</stp>
        <stp>BRN 1!-ICE</stp>
        <stp>D[tl:Union]</stp>
        <stp>2021-01-27;2022-01-27</stp>
        <stp>260</stp>
        <tr r="C9" s="14"/>
      </tp>
    </main>
    <main first="ice.xl">
      <tp>
        <v>44224.25</v>
        <stp/>
        <stp>*HT</stp>
        <stp>BRN 1!-ICE</stp>
        <stp>D[tl:Union]</stp>
        <stp>2021-01-27;2022-01-27</stp>
        <stp>1</stp>
        <tr r="C268" s="14"/>
      </tp>
      <tp>
        <v>44223.25</v>
        <stp/>
        <stp>*HT</stp>
        <stp>BRN 1!-ICE</stp>
        <stp>D[tl:Union]</stp>
        <stp>2021-01-27;2022-01-27</stp>
        <stp>0</stp>
        <tr r="C269" s="14"/>
      </tp>
      <tp>
        <v>44228.25</v>
        <stp/>
        <stp>*HT</stp>
        <stp>BRN 1!-ICE</stp>
        <stp>D[tl:Union]</stp>
        <stp>2021-01-27;2022-01-27</stp>
        <stp>3</stp>
        <tr r="C266" s="14"/>
      </tp>
      <tp>
        <v>44225.25</v>
        <stp/>
        <stp>*HT</stp>
        <stp>BRN 1!-ICE</stp>
        <stp>D[tl:Union]</stp>
        <stp>2021-01-27;2022-01-27</stp>
        <stp>2</stp>
        <tr r="C267" s="14"/>
      </tp>
      <tp>
        <v>44230.25</v>
        <stp/>
        <stp>*HT</stp>
        <stp>BRN 1!-ICE</stp>
        <stp>D[tl:Union]</stp>
        <stp>2021-01-27;2022-01-27</stp>
        <stp>5</stp>
        <tr r="C264" s="14"/>
      </tp>
      <tp>
        <v>44229.25</v>
        <stp/>
        <stp>*HT</stp>
        <stp>BRN 1!-ICE</stp>
        <stp>D[tl:Union]</stp>
        <stp>2021-01-27;2022-01-27</stp>
        <stp>4</stp>
        <tr r="C265" s="14"/>
      </tp>
      <tp>
        <v>44232.25</v>
        <stp/>
        <stp>*HT</stp>
        <stp>BRN 1!-ICE</stp>
        <stp>D[tl:Union]</stp>
        <stp>2021-01-27;2022-01-27</stp>
        <stp>7</stp>
        <tr r="C262" s="14"/>
      </tp>
      <tp>
        <v>44231.25</v>
        <stp/>
        <stp>*HT</stp>
        <stp>BRN 1!-ICE</stp>
        <stp>D[tl:Union]</stp>
        <stp>2021-01-27;2022-01-27</stp>
        <stp>6</stp>
        <tr r="C263" s="14"/>
      </tp>
      <tp>
        <v>44236.25</v>
        <stp/>
        <stp>*HT</stp>
        <stp>BRN 1!-ICE</stp>
        <stp>D[tl:Union]</stp>
        <stp>2021-01-27;2022-01-27</stp>
        <stp>9</stp>
        <tr r="C260" s="14"/>
      </tp>
      <tp>
        <v>44235.25</v>
        <stp/>
        <stp>*HT</stp>
        <stp>BRN 1!-ICE</stp>
        <stp>D[tl:Union]</stp>
        <stp>2021-01-27;2022-01-27</stp>
        <stp>8</stp>
        <tr r="C261" s="14"/>
      </tp>
    </main>
    <main first="ice.xl">
      <tp>
        <v>44249.25</v>
        <stp/>
        <stp>*HT</stp>
        <stp>BRN 1!-ICE</stp>
        <stp>D[tl:Union]</stp>
        <stp>2021-01-27;2022-01-27</stp>
        <stp>18</stp>
        <tr r="C251" s="14"/>
      </tp>
      <tp>
        <v>44250.25</v>
        <stp/>
        <stp>*HT</stp>
        <stp>BRN 1!-ICE</stp>
        <stp>D[tl:Union]</stp>
        <stp>2021-01-27;2022-01-27</stp>
        <stp>19</stp>
        <tr r="C250" s="14"/>
      </tp>
      <tp>
        <v>44237.25</v>
        <stp/>
        <stp>*HT</stp>
        <stp>BRN 1!-ICE</stp>
        <stp>D[tl:Union]</stp>
        <stp>2021-01-27;2022-01-27</stp>
        <stp>10</stp>
        <tr r="C259" s="14"/>
      </tp>
      <tp>
        <v>44238.25</v>
        <stp/>
        <stp>*HT</stp>
        <stp>BRN 1!-ICE</stp>
        <stp>D[tl:Union]</stp>
        <stp>2021-01-27;2022-01-27</stp>
        <stp>11</stp>
        <tr r="C258" s="14"/>
      </tp>
      <tp>
        <v>44239.25</v>
        <stp/>
        <stp>*HT</stp>
        <stp>BRN 1!-ICE</stp>
        <stp>D[tl:Union]</stp>
        <stp>2021-01-27;2022-01-27</stp>
        <stp>12</stp>
        <tr r="C257" s="14"/>
      </tp>
      <tp>
        <v>44242.25</v>
        <stp/>
        <stp>*HT</stp>
        <stp>BRN 1!-ICE</stp>
        <stp>D[tl:Union]</stp>
        <stp>2021-01-27;2022-01-27</stp>
        <stp>13</stp>
        <tr r="C256" s="14"/>
      </tp>
      <tp>
        <v>44243.25</v>
        <stp/>
        <stp>*HT</stp>
        <stp>BRN 1!-ICE</stp>
        <stp>D[tl:Union]</stp>
        <stp>2021-01-27;2022-01-27</stp>
        <stp>14</stp>
        <tr r="C255" s="14"/>
      </tp>
      <tp>
        <v>44244.25</v>
        <stp/>
        <stp>*HT</stp>
        <stp>BRN 1!-ICE</stp>
        <stp>D[tl:Union]</stp>
        <stp>2021-01-27;2022-01-27</stp>
        <stp>15</stp>
        <tr r="C254" s="14"/>
      </tp>
      <tp>
        <v>44245.25</v>
        <stp/>
        <stp>*HT</stp>
        <stp>BRN 1!-ICE</stp>
        <stp>D[tl:Union]</stp>
        <stp>2021-01-27;2022-01-27</stp>
        <stp>16</stp>
        <tr r="C253" s="14"/>
      </tp>
      <tp>
        <v>44246.25</v>
        <stp/>
        <stp>*HT</stp>
        <stp>BRN 1!-ICE</stp>
        <stp>D[tl:Union]</stp>
        <stp>2021-01-27;2022-01-27</stp>
        <stp>17</stp>
        <tr r="C252" s="14"/>
      </tp>
      <tp>
        <v>44277.291666666664</v>
        <stp/>
        <stp>*HT</stp>
        <stp>BRN 1!-ICE</stp>
        <stp>D[tl:Union]</stp>
        <stp>2021-01-27;2022-01-27</stp>
        <stp>38</stp>
        <tr r="C231" s="14"/>
      </tp>
      <tp>
        <v>44278.291666666664</v>
        <stp/>
        <stp>*HT</stp>
        <stp>BRN 1!-ICE</stp>
        <stp>D[tl:Union]</stp>
        <stp>2021-01-27;2022-01-27</stp>
        <stp>39</stp>
        <tr r="C230" s="14"/>
      </tp>
      <tp>
        <v>44265.25</v>
        <stp/>
        <stp>*HT</stp>
        <stp>BRN 1!-ICE</stp>
        <stp>D[tl:Union]</stp>
        <stp>2021-01-27;2022-01-27</stp>
        <stp>30</stp>
        <tr r="C239" s="14"/>
      </tp>
      <tp>
        <v>44266.25</v>
        <stp/>
        <stp>*HT</stp>
        <stp>BRN 1!-ICE</stp>
        <stp>D[tl:Union]</stp>
        <stp>2021-01-27;2022-01-27</stp>
        <stp>31</stp>
        <tr r="C238" s="14"/>
      </tp>
      <tp>
        <v>44267.25</v>
        <stp/>
        <stp>*HT</stp>
        <stp>BRN 1!-ICE</stp>
        <stp>D[tl:Union]</stp>
        <stp>2021-01-27;2022-01-27</stp>
        <stp>32</stp>
        <tr r="C237" s="14"/>
      </tp>
      <tp>
        <v>44270.291666666664</v>
        <stp/>
        <stp>*HT</stp>
        <stp>BRN 1!-ICE</stp>
        <stp>D[tl:Union]</stp>
        <stp>2021-01-27;2022-01-27</stp>
        <stp>33</stp>
        <tr r="C236" s="14"/>
      </tp>
      <tp>
        <v>44271.291666666664</v>
        <stp/>
        <stp>*HT</stp>
        <stp>BRN 1!-ICE</stp>
        <stp>D[tl:Union]</stp>
        <stp>2021-01-27;2022-01-27</stp>
        <stp>34</stp>
        <tr r="C235" s="14"/>
      </tp>
      <tp>
        <v>44272.291666666664</v>
        <stp/>
        <stp>*HT</stp>
        <stp>BRN 1!-ICE</stp>
        <stp>D[tl:Union]</stp>
        <stp>2021-01-27;2022-01-27</stp>
        <stp>35</stp>
        <tr r="C234" s="14"/>
      </tp>
      <tp>
        <v>44273.291666666664</v>
        <stp/>
        <stp>*HT</stp>
        <stp>BRN 1!-ICE</stp>
        <stp>D[tl:Union]</stp>
        <stp>2021-01-27;2022-01-27</stp>
        <stp>36</stp>
        <tr r="C233" s="14"/>
      </tp>
      <tp>
        <v>44274.291666666664</v>
        <stp/>
        <stp>*HT</stp>
        <stp>BRN 1!-ICE</stp>
        <stp>D[tl:Union]</stp>
        <stp>2021-01-27;2022-01-27</stp>
        <stp>37</stp>
        <tr r="C232" s="14"/>
      </tp>
      <tp>
        <v>44263.25</v>
        <stp/>
        <stp>*HT</stp>
        <stp>BRN 1!-ICE</stp>
        <stp>D[tl:Union]</stp>
        <stp>2021-01-27;2022-01-27</stp>
        <stp>28</stp>
        <tr r="C241" s="14"/>
      </tp>
      <tp>
        <v>44264.25</v>
        <stp/>
        <stp>*HT</stp>
        <stp>BRN 1!-ICE</stp>
        <stp>D[tl:Union]</stp>
        <stp>2021-01-27;2022-01-27</stp>
        <stp>29</stp>
        <tr r="C240" s="14"/>
      </tp>
      <tp>
        <v>44251.25</v>
        <stp/>
        <stp>*HT</stp>
        <stp>BRN 1!-ICE</stp>
        <stp>D[tl:Union]</stp>
        <stp>2021-01-27;2022-01-27</stp>
        <stp>20</stp>
        <tr r="C249" s="14"/>
      </tp>
      <tp>
        <v>44252.25</v>
        <stp/>
        <stp>*HT</stp>
        <stp>BRN 1!-ICE</stp>
        <stp>D[tl:Union]</stp>
        <stp>2021-01-27;2022-01-27</stp>
        <stp>21</stp>
        <tr r="C248" s="14"/>
      </tp>
      <tp>
        <v>44253.25</v>
        <stp/>
        <stp>*HT</stp>
        <stp>BRN 1!-ICE</stp>
        <stp>D[tl:Union]</stp>
        <stp>2021-01-27;2022-01-27</stp>
        <stp>22</stp>
        <tr r="C247" s="14"/>
      </tp>
      <tp>
        <v>44256.25</v>
        <stp/>
        <stp>*HT</stp>
        <stp>BRN 1!-ICE</stp>
        <stp>D[tl:Union]</stp>
        <stp>2021-01-27;2022-01-27</stp>
        <stp>23</stp>
        <tr r="C246" s="14"/>
      </tp>
      <tp>
        <v>44257.25</v>
        <stp/>
        <stp>*HT</stp>
        <stp>BRN 1!-ICE</stp>
        <stp>D[tl:Union]</stp>
        <stp>2021-01-27;2022-01-27</stp>
        <stp>24</stp>
        <tr r="C245" s="14"/>
      </tp>
      <tp>
        <v>44258.25</v>
        <stp/>
        <stp>*HT</stp>
        <stp>BRN 1!-ICE</stp>
        <stp>D[tl:Union]</stp>
        <stp>2021-01-27;2022-01-27</stp>
        <stp>25</stp>
        <tr r="C244" s="14"/>
      </tp>
      <tp>
        <v>44259.25</v>
        <stp/>
        <stp>*HT</stp>
        <stp>BRN 1!-ICE</stp>
        <stp>D[tl:Union]</stp>
        <stp>2021-01-27;2022-01-27</stp>
        <stp>26</stp>
        <tr r="C243" s="14"/>
      </tp>
      <tp>
        <v>44260.25</v>
        <stp/>
        <stp>*HT</stp>
        <stp>BRN 1!-ICE</stp>
        <stp>D[tl:Union]</stp>
        <stp>2021-01-27;2022-01-27</stp>
        <stp>27</stp>
        <tr r="C242" s="14"/>
      </tp>
      <tp>
        <v>44306.291666666664</v>
        <stp/>
        <stp>*HT</stp>
        <stp>BRN 1!-ICE</stp>
        <stp>D[tl:Union]</stp>
        <stp>2021-01-27;2022-01-27</stp>
        <stp>58</stp>
        <tr r="C211" s="14"/>
      </tp>
      <tp>
        <v>44307.291666666664</v>
        <stp/>
        <stp>*HT</stp>
        <stp>BRN 1!-ICE</stp>
        <stp>D[tl:Union]</stp>
        <stp>2021-01-27;2022-01-27</stp>
        <stp>59</stp>
        <tr r="C210" s="14"/>
      </tp>
      <tp>
        <v>44294.291666666664</v>
        <stp/>
        <stp>*HT</stp>
        <stp>BRN 1!-ICE</stp>
        <stp>D[tl:Union]</stp>
        <stp>2021-01-27;2022-01-27</stp>
        <stp>50</stp>
        <tr r="C219" s="14"/>
      </tp>
      <tp>
        <v>44295.291666666664</v>
        <stp/>
        <stp>*HT</stp>
        <stp>BRN 1!-ICE</stp>
        <stp>D[tl:Union]</stp>
        <stp>2021-01-27;2022-01-27</stp>
        <stp>51</stp>
        <tr r="C218" s="14"/>
      </tp>
      <tp>
        <v>44298.291666666664</v>
        <stp/>
        <stp>*HT</stp>
        <stp>BRN 1!-ICE</stp>
        <stp>D[tl:Union]</stp>
        <stp>2021-01-27;2022-01-27</stp>
        <stp>52</stp>
        <tr r="C217" s="14"/>
      </tp>
      <tp>
        <v>44299.291666666664</v>
        <stp/>
        <stp>*HT</stp>
        <stp>BRN 1!-ICE</stp>
        <stp>D[tl:Union]</stp>
        <stp>2021-01-27;2022-01-27</stp>
        <stp>53</stp>
        <tr r="C216" s="14"/>
      </tp>
      <tp>
        <v>44300.291666666664</v>
        <stp/>
        <stp>*HT</stp>
        <stp>BRN 1!-ICE</stp>
        <stp>D[tl:Union]</stp>
        <stp>2021-01-27;2022-01-27</stp>
        <stp>54</stp>
        <tr r="C215" s="14"/>
      </tp>
      <tp>
        <v>44301.291666666664</v>
        <stp/>
        <stp>*HT</stp>
        <stp>BRN 1!-ICE</stp>
        <stp>D[tl:Union]</stp>
        <stp>2021-01-27;2022-01-27</stp>
        <stp>55</stp>
        <tr r="C214" s="14"/>
      </tp>
      <tp>
        <v>44302.291666666664</v>
        <stp/>
        <stp>*HT</stp>
        <stp>BRN 1!-ICE</stp>
        <stp>D[tl:Union]</stp>
        <stp>2021-01-27;2022-01-27</stp>
        <stp>56</stp>
        <tr r="C213" s="14"/>
      </tp>
      <tp>
        <v>44305.291666666664</v>
        <stp/>
        <stp>*HT</stp>
        <stp>BRN 1!-ICE</stp>
        <stp>D[tl:Union]</stp>
        <stp>2021-01-27;2022-01-27</stp>
        <stp>57</stp>
        <tr r="C212" s="14"/>
      </tp>
      <tp>
        <v>44292.291666666664</v>
        <stp/>
        <stp>*HT</stp>
        <stp>BRN 1!-ICE</stp>
        <stp>D[tl:Union]</stp>
        <stp>2021-01-27;2022-01-27</stp>
        <stp>48</stp>
        <tr r="C221" s="14"/>
      </tp>
      <tp>
        <v>44293.291666666664</v>
        <stp/>
        <stp>*HT</stp>
        <stp>BRN 1!-ICE</stp>
        <stp>D[tl:Union]</stp>
        <stp>2021-01-27;2022-01-27</stp>
        <stp>49</stp>
        <tr r="C220" s="14"/>
      </tp>
      <tp>
        <v>44279.291666666664</v>
        <stp/>
        <stp>*HT</stp>
        <stp>BRN 1!-ICE</stp>
        <stp>D[tl:Union]</stp>
        <stp>2021-01-27;2022-01-27</stp>
        <stp>40</stp>
        <tr r="C229" s="14"/>
      </tp>
      <tp>
        <v>44280.291666666664</v>
        <stp/>
        <stp>*HT</stp>
        <stp>BRN 1!-ICE</stp>
        <stp>D[tl:Union]</stp>
        <stp>2021-01-27;2022-01-27</stp>
        <stp>41</stp>
        <tr r="C228" s="14"/>
      </tp>
      <tp>
        <v>44281.291666666664</v>
        <stp/>
        <stp>*HT</stp>
        <stp>BRN 1!-ICE</stp>
        <stp>D[tl:Union]</stp>
        <stp>2021-01-27;2022-01-27</stp>
        <stp>42</stp>
        <tr r="C227" s="14"/>
      </tp>
      <tp>
        <v>44284.291666666664</v>
        <stp/>
        <stp>*HT</stp>
        <stp>BRN 1!-ICE</stp>
        <stp>D[tl:Union]</stp>
        <stp>2021-01-27;2022-01-27</stp>
        <stp>43</stp>
        <tr r="C226" s="14"/>
      </tp>
      <tp>
        <v>44285.291666666664</v>
        <stp/>
        <stp>*HT</stp>
        <stp>BRN 1!-ICE</stp>
        <stp>D[tl:Union]</stp>
        <stp>2021-01-27;2022-01-27</stp>
        <stp>44</stp>
        <tr r="C225" s="14"/>
      </tp>
      <tp>
        <v>44286.291666666664</v>
        <stp/>
        <stp>*HT</stp>
        <stp>BRN 1!-ICE</stp>
        <stp>D[tl:Union]</stp>
        <stp>2021-01-27;2022-01-27</stp>
        <stp>45</stp>
        <tr r="C224" s="14"/>
      </tp>
      <tp>
        <v>44287.291666666664</v>
        <stp/>
        <stp>*HT</stp>
        <stp>BRN 1!-ICE</stp>
        <stp>D[tl:Union]</stp>
        <stp>2021-01-27;2022-01-27</stp>
        <stp>46</stp>
        <tr r="C223" s="14"/>
      </tp>
      <tp>
        <v>44291.291666666664</v>
        <stp/>
        <stp>*HT</stp>
        <stp>BRN 1!-ICE</stp>
        <stp>D[tl:Union]</stp>
        <stp>2021-01-27;2022-01-27</stp>
        <stp>47</stp>
        <tr r="C222" s="14"/>
      </tp>
      <tp>
        <v>44334.291666666664</v>
        <stp/>
        <stp>*HT</stp>
        <stp>BRN 1!-ICE</stp>
        <stp>D[tl:Union]</stp>
        <stp>2021-01-27;2022-01-27</stp>
        <stp>78</stp>
        <tr r="C191" s="14"/>
      </tp>
      <tp>
        <v>44335.291666666664</v>
        <stp/>
        <stp>*HT</stp>
        <stp>BRN 1!-ICE</stp>
        <stp>D[tl:Union]</stp>
        <stp>2021-01-27;2022-01-27</stp>
        <stp>79</stp>
        <tr r="C190" s="14"/>
      </tp>
      <tp>
        <v>44322.291666666664</v>
        <stp/>
        <stp>*HT</stp>
        <stp>BRN 1!-ICE</stp>
        <stp>D[tl:Union]</stp>
        <stp>2021-01-27;2022-01-27</stp>
        <stp>70</stp>
        <tr r="C199" s="14"/>
      </tp>
      <tp>
        <v>44323.291666666664</v>
        <stp/>
        <stp>*HT</stp>
        <stp>BRN 1!-ICE</stp>
        <stp>D[tl:Union]</stp>
        <stp>2021-01-27;2022-01-27</stp>
        <stp>71</stp>
        <tr r="C198" s="14"/>
      </tp>
      <tp>
        <v>44326.291666666664</v>
        <stp/>
        <stp>*HT</stp>
        <stp>BRN 1!-ICE</stp>
        <stp>D[tl:Union]</stp>
        <stp>2021-01-27;2022-01-27</stp>
        <stp>72</stp>
        <tr r="C197" s="14"/>
      </tp>
      <tp>
        <v>44327.291666666664</v>
        <stp/>
        <stp>*HT</stp>
        <stp>BRN 1!-ICE</stp>
        <stp>D[tl:Union]</stp>
        <stp>2021-01-27;2022-01-27</stp>
        <stp>73</stp>
        <tr r="C196" s="14"/>
      </tp>
      <tp>
        <v>44328.291666666664</v>
        <stp/>
        <stp>*HT</stp>
        <stp>BRN 1!-ICE</stp>
        <stp>D[tl:Union]</stp>
        <stp>2021-01-27;2022-01-27</stp>
        <stp>74</stp>
        <tr r="C195" s="14"/>
      </tp>
      <tp>
        <v>44329.291666666664</v>
        <stp/>
        <stp>*HT</stp>
        <stp>BRN 1!-ICE</stp>
        <stp>D[tl:Union]</stp>
        <stp>2021-01-27;2022-01-27</stp>
        <stp>75</stp>
        <tr r="C194" s="14"/>
      </tp>
      <tp>
        <v>44330.291666666664</v>
        <stp/>
        <stp>*HT</stp>
        <stp>BRN 1!-ICE</stp>
        <stp>D[tl:Union]</stp>
        <stp>2021-01-27;2022-01-27</stp>
        <stp>76</stp>
        <tr r="C193" s="14"/>
      </tp>
      <tp>
        <v>44333.291666666664</v>
        <stp/>
        <stp>*HT</stp>
        <stp>BRN 1!-ICE</stp>
        <stp>D[tl:Union]</stp>
        <stp>2021-01-27;2022-01-27</stp>
        <stp>77</stp>
        <tr r="C192" s="14"/>
      </tp>
      <tp>
        <v>44320.291666666664</v>
        <stp/>
        <stp>*HT</stp>
        <stp>BRN 1!-ICE</stp>
        <stp>D[tl:Union]</stp>
        <stp>2021-01-27;2022-01-27</stp>
        <stp>68</stp>
        <tr r="C201" s="14"/>
      </tp>
      <tp>
        <v>44321.291666666664</v>
        <stp/>
        <stp>*HT</stp>
        <stp>BRN 1!-ICE</stp>
        <stp>D[tl:Union]</stp>
        <stp>2021-01-27;2022-01-27</stp>
        <stp>69</stp>
        <tr r="C200" s="14"/>
      </tp>
      <tp>
        <v>44308.291666666664</v>
        <stp/>
        <stp>*HT</stp>
        <stp>BRN 1!-ICE</stp>
        <stp>D[tl:Union]</stp>
        <stp>2021-01-27;2022-01-27</stp>
        <stp>60</stp>
        <tr r="C209" s="14"/>
      </tp>
      <tp>
        <v>44309.291666666664</v>
        <stp/>
        <stp>*HT</stp>
        <stp>BRN 1!-ICE</stp>
        <stp>D[tl:Union]</stp>
        <stp>2021-01-27;2022-01-27</stp>
        <stp>61</stp>
        <tr r="C208" s="14"/>
      </tp>
      <tp>
        <v>44312.291666666664</v>
        <stp/>
        <stp>*HT</stp>
        <stp>BRN 1!-ICE</stp>
        <stp>D[tl:Union]</stp>
        <stp>2021-01-27;2022-01-27</stp>
        <stp>62</stp>
        <tr r="C207" s="14"/>
      </tp>
      <tp>
        <v>44313.291666666664</v>
        <stp/>
        <stp>*HT</stp>
        <stp>BRN 1!-ICE</stp>
        <stp>D[tl:Union]</stp>
        <stp>2021-01-27;2022-01-27</stp>
        <stp>63</stp>
        <tr r="C206" s="14"/>
      </tp>
      <tp>
        <v>44314.291666666664</v>
        <stp/>
        <stp>*HT</stp>
        <stp>BRN 1!-ICE</stp>
        <stp>D[tl:Union]</stp>
        <stp>2021-01-27;2022-01-27</stp>
        <stp>64</stp>
        <tr r="C205" s="14"/>
      </tp>
      <tp>
        <v>44315.291666666664</v>
        <stp/>
        <stp>*HT</stp>
        <stp>BRN 1!-ICE</stp>
        <stp>D[tl:Union]</stp>
        <stp>2021-01-27;2022-01-27</stp>
        <stp>65</stp>
        <tr r="C204" s="14"/>
      </tp>
      <tp>
        <v>44316.291666666664</v>
        <stp/>
        <stp>*HT</stp>
        <stp>BRN 1!-ICE</stp>
        <stp>D[tl:Union]</stp>
        <stp>2021-01-27;2022-01-27</stp>
        <stp>66</stp>
        <tr r="C203" s="14"/>
      </tp>
      <tp>
        <v>44319.291666666664</v>
        <stp/>
        <stp>*HT</stp>
        <stp>BRN 1!-ICE</stp>
        <stp>D[tl:Union]</stp>
        <stp>2021-01-27;2022-01-27</stp>
        <stp>67</stp>
        <tr r="C202" s="14"/>
      </tp>
      <tp>
        <v>44362.291666666664</v>
        <stp/>
        <stp>*HT</stp>
        <stp>BRN 1!-ICE</stp>
        <stp>D[tl:Union]</stp>
        <stp>2021-01-27;2022-01-27</stp>
        <stp>98</stp>
        <tr r="C171" s="14"/>
      </tp>
      <tp>
        <v>44363.291666666664</v>
        <stp/>
        <stp>*HT</stp>
        <stp>BRN 1!-ICE</stp>
        <stp>D[tl:Union]</stp>
        <stp>2021-01-27;2022-01-27</stp>
        <stp>99</stp>
        <tr r="C170" s="14"/>
      </tp>
      <tp>
        <v>44350.291666666664</v>
        <stp/>
        <stp>*HT</stp>
        <stp>BRN 1!-ICE</stp>
        <stp>D[tl:Union]</stp>
        <stp>2021-01-27;2022-01-27</stp>
        <stp>90</stp>
        <tr r="C179" s="14"/>
      </tp>
      <tp>
        <v>44351.291666666664</v>
        <stp/>
        <stp>*HT</stp>
        <stp>BRN 1!-ICE</stp>
        <stp>D[tl:Union]</stp>
        <stp>2021-01-27;2022-01-27</stp>
        <stp>91</stp>
        <tr r="C178" s="14"/>
      </tp>
      <tp>
        <v>44354.291666666664</v>
        <stp/>
        <stp>*HT</stp>
        <stp>BRN 1!-ICE</stp>
        <stp>D[tl:Union]</stp>
        <stp>2021-01-27;2022-01-27</stp>
        <stp>92</stp>
        <tr r="C177" s="14"/>
      </tp>
      <tp>
        <v>44355.291666666664</v>
        <stp/>
        <stp>*HT</stp>
        <stp>BRN 1!-ICE</stp>
        <stp>D[tl:Union]</stp>
        <stp>2021-01-27;2022-01-27</stp>
        <stp>93</stp>
        <tr r="C176" s="14"/>
      </tp>
      <tp>
        <v>44356.291666666664</v>
        <stp/>
        <stp>*HT</stp>
        <stp>BRN 1!-ICE</stp>
        <stp>D[tl:Union]</stp>
        <stp>2021-01-27;2022-01-27</stp>
        <stp>94</stp>
        <tr r="C175" s="14"/>
      </tp>
      <tp>
        <v>44357.291666666664</v>
        <stp/>
        <stp>*HT</stp>
        <stp>BRN 1!-ICE</stp>
        <stp>D[tl:Union]</stp>
        <stp>2021-01-27;2022-01-27</stp>
        <stp>95</stp>
        <tr r="C174" s="14"/>
      </tp>
      <tp>
        <v>44358.291666666664</v>
        <stp/>
        <stp>*HT</stp>
        <stp>BRN 1!-ICE</stp>
        <stp>D[tl:Union]</stp>
        <stp>2021-01-27;2022-01-27</stp>
        <stp>96</stp>
        <tr r="C173" s="14"/>
      </tp>
      <tp>
        <v>44361.291666666664</v>
        <stp/>
        <stp>*HT</stp>
        <stp>BRN 1!-ICE</stp>
        <stp>D[tl:Union]</stp>
        <stp>2021-01-27;2022-01-27</stp>
        <stp>97</stp>
        <tr r="C172" s="14"/>
      </tp>
      <tp>
        <v>44348.291666666664</v>
        <stp/>
        <stp>*HT</stp>
        <stp>BRN 1!-ICE</stp>
        <stp>D[tl:Union]</stp>
        <stp>2021-01-27;2022-01-27</stp>
        <stp>88</stp>
        <tr r="C181" s="14"/>
      </tp>
      <tp>
        <v>44349.291666666664</v>
        <stp/>
        <stp>*HT</stp>
        <stp>BRN 1!-ICE</stp>
        <stp>D[tl:Union]</stp>
        <stp>2021-01-27;2022-01-27</stp>
        <stp>89</stp>
        <tr r="C180" s="14"/>
      </tp>
      <tp>
        <v>44336.291666666664</v>
        <stp/>
        <stp>*HT</stp>
        <stp>BRN 1!-ICE</stp>
        <stp>D[tl:Union]</stp>
        <stp>2021-01-27;2022-01-27</stp>
        <stp>80</stp>
        <tr r="C189" s="14"/>
      </tp>
      <tp>
        <v>44337.291666666664</v>
        <stp/>
        <stp>*HT</stp>
        <stp>BRN 1!-ICE</stp>
        <stp>D[tl:Union]</stp>
        <stp>2021-01-27;2022-01-27</stp>
        <stp>81</stp>
        <tr r="C188" s="14"/>
      </tp>
      <tp>
        <v>44340.291666666664</v>
        <stp/>
        <stp>*HT</stp>
        <stp>BRN 1!-ICE</stp>
        <stp>D[tl:Union]</stp>
        <stp>2021-01-27;2022-01-27</stp>
        <stp>82</stp>
        <tr r="C187" s="14"/>
      </tp>
      <tp>
        <v>44341.291666666664</v>
        <stp/>
        <stp>*HT</stp>
        <stp>BRN 1!-ICE</stp>
        <stp>D[tl:Union]</stp>
        <stp>2021-01-27;2022-01-27</stp>
        <stp>83</stp>
        <tr r="C186" s="14"/>
      </tp>
      <tp>
        <v>44342.291666666664</v>
        <stp/>
        <stp>*HT</stp>
        <stp>BRN 1!-ICE</stp>
        <stp>D[tl:Union]</stp>
        <stp>2021-01-27;2022-01-27</stp>
        <stp>84</stp>
        <tr r="C185" s="14"/>
      </tp>
      <tp>
        <v>44343.291666666664</v>
        <stp/>
        <stp>*HT</stp>
        <stp>BRN 1!-ICE</stp>
        <stp>D[tl:Union]</stp>
        <stp>2021-01-27;2022-01-27</stp>
        <stp>85</stp>
        <tr r="C184" s="14"/>
      </tp>
      <tp>
        <v>44344.291666666664</v>
        <stp/>
        <stp>*HT</stp>
        <stp>BRN 1!-ICE</stp>
        <stp>D[tl:Union]</stp>
        <stp>2021-01-27;2022-01-27</stp>
        <stp>86</stp>
        <tr r="C183" s="14"/>
      </tp>
      <tp>
        <v>44347.291666666664</v>
        <stp/>
        <stp>*HT</stp>
        <stp>BRN 1!-ICE</stp>
        <stp>D[tl:Union]</stp>
        <stp>2021-01-27;2022-01-27</stp>
        <stp>87</stp>
        <tr r="C182" s="14"/>
      </tp>
    </main>
    <main first="ice.xl">
      <tp>
        <v>52.81</v>
        <stp/>
        <stp>*E</stp>
        <stp>BRN 1!-ICE</stp>
        <stp>D[tl:Union]</stp>
        <stp>44223.25</stp>
        <tr r="D269" s="14"/>
      </tp>
      <tp>
        <v>52.19</v>
        <stp/>
        <stp>*E</stp>
        <stp>BRN 1!-ICE</stp>
        <stp>D[tl:Union]</stp>
        <stp>44225.25</stp>
        <tr r="D267" s="14"/>
      </tp>
      <tp>
        <v>52.31</v>
        <stp/>
        <stp>*E</stp>
        <stp>BRN 1!-ICE</stp>
        <stp>D[tl:Union]</stp>
        <stp>44224.25</stp>
        <tr r="D268" s="14"/>
      </tp>
      <tp>
        <v>54.05</v>
        <stp/>
        <stp>*E</stp>
        <stp>BRN 1!-ICE</stp>
        <stp>D[tl:Union]</stp>
        <stp>44229.25</stp>
        <tr r="D265" s="14"/>
      </tp>
      <tp>
        <v>53.26</v>
        <stp/>
        <stp>*E</stp>
        <stp>BRN 1!-ICE</stp>
        <stp>D[tl:Union]</stp>
        <stp>44228.25</stp>
        <tr r="D266" s="14"/>
      </tp>
      <tp>
        <v>55.36</v>
        <stp/>
        <stp>*E</stp>
        <stp>BRN 1!-ICE</stp>
        <stp>D[tl:Union]</stp>
        <stp>44232.25</stp>
        <tr r="D262" s="14"/>
      </tp>
      <tp>
        <v>54.96</v>
        <stp/>
        <stp>*E</stp>
        <stp>BRN 1!-ICE</stp>
        <stp>D[tl:Union]</stp>
        <stp>44231.25</stp>
        <tr r="D263" s="14"/>
      </tp>
      <tp>
        <v>54.66</v>
        <stp/>
        <stp>*E</stp>
        <stp>BRN 1!-ICE</stp>
        <stp>D[tl:Union]</stp>
        <stp>44230.25</stp>
        <tr r="D264" s="14"/>
      </tp>
      <tp>
        <v>57</v>
        <stp/>
        <stp>*E</stp>
        <stp>BRN 1!-ICE</stp>
        <stp>D[tl:Union]</stp>
        <stp>44237.25</stp>
        <tr r="D259" s="14"/>
      </tp>
      <tp>
        <v>56.76</v>
        <stp/>
        <stp>*E</stp>
        <stp>BRN 1!-ICE</stp>
        <stp>D[tl:Union]</stp>
        <stp>44236.25</stp>
        <tr r="D260" s="14"/>
      </tp>
      <tp>
        <v>56.41</v>
        <stp/>
        <stp>*E</stp>
        <stp>BRN 1!-ICE</stp>
        <stp>D[tl:Union]</stp>
        <stp>44235.25</stp>
        <tr r="D261" s="14"/>
      </tp>
      <tp>
        <v>57.43</v>
        <stp/>
        <stp>*E</stp>
        <stp>BRN 1!-ICE</stp>
        <stp>D[tl:Union]</stp>
        <stp>44239.25</stp>
        <tr r="D257" s="14"/>
      </tp>
      <tp>
        <v>56.71</v>
        <stp/>
        <stp>*E</stp>
        <stp>BRN 1!-ICE</stp>
        <stp>D[tl:Union]</stp>
        <stp>44238.25</stp>
        <tr r="D258" s="14"/>
      </tp>
      <tp>
        <v>62.63</v>
        <stp/>
        <stp>*E</stp>
        <stp>BRN 1!-ICE</stp>
        <stp>D[tl:Union]</stp>
        <stp>44263.25</stp>
        <tr r="D241" s="14"/>
      </tp>
      <tp>
        <v>63.17</v>
        <stp/>
        <stp>*E</stp>
        <stp>BRN 1!-ICE</stp>
        <stp>D[tl:Union]</stp>
        <stp>44260.25</stp>
        <tr r="D242" s="14"/>
      </tp>
      <tp>
        <v>63.38</v>
        <stp/>
        <stp>*E</stp>
        <stp>BRN 1!-ICE</stp>
        <stp>D[tl:Union]</stp>
        <stp>44267.25</stp>
        <tr r="D237" s="14"/>
      </tp>
      <tp>
        <v>63.54</v>
        <stp/>
        <stp>*E</stp>
        <stp>BRN 1!-ICE</stp>
        <stp>D[tl:Union]</stp>
        <stp>44266.25</stp>
        <tr r="D238" s="14"/>
      </tp>
      <tp>
        <v>62.36</v>
        <stp/>
        <stp>*E</stp>
        <stp>BRN 1!-ICE</stp>
        <stp>D[tl:Union]</stp>
        <stp>44265.25</stp>
        <tr r="D239" s="14"/>
      </tp>
      <tp>
        <v>62.24</v>
        <stp/>
        <stp>*E</stp>
        <stp>BRN 1!-ICE</stp>
        <stp>D[tl:Union]</stp>
        <stp>44264.25</stp>
        <tr r="D240" s="14"/>
      </tp>
      <tp>
        <v>58.15</v>
        <stp/>
        <stp>*E</stp>
        <stp>BRN 1!-ICE</stp>
        <stp>D[tl:Union]</stp>
        <stp>44243.25</stp>
        <tr r="D255" s="14"/>
      </tp>
      <tp>
        <v>58.08</v>
        <stp/>
        <stp>*E</stp>
        <stp>BRN 1!-ICE</stp>
        <stp>D[tl:Union]</stp>
        <stp>44242.25</stp>
        <tr r="D256" s="14"/>
      </tp>
      <tp>
        <v>57.76</v>
        <stp/>
        <stp>*E</stp>
        <stp>BRN 1!-ICE</stp>
        <stp>D[tl:Union]</stp>
        <stp>44246.25</stp>
        <tr r="D252" s="14"/>
      </tp>
      <tp>
        <v>58.26</v>
        <stp/>
        <stp>*E</stp>
        <stp>BRN 1!-ICE</stp>
        <stp>D[tl:Union]</stp>
        <stp>44245.25</stp>
        <tr r="D253" s="14"/>
      </tp>
      <tp>
        <v>58.54</v>
        <stp/>
        <stp>*E</stp>
        <stp>BRN 1!-ICE</stp>
        <stp>D[tl:Union]</stp>
        <stp>44244.25</stp>
        <tr r="D254" s="14"/>
      </tp>
      <tp>
        <v>59.49</v>
        <stp/>
        <stp>*E</stp>
        <stp>BRN 1!-ICE</stp>
        <stp>D[tl:Union]</stp>
        <stp>44249.25</stp>
        <tr r="D251" s="14"/>
      </tp>
      <tp>
        <v>59.48</v>
        <stp/>
        <stp>*E</stp>
        <stp>BRN 1!-ICE</stp>
        <stp>D[tl:Union]</stp>
        <stp>44253.25</stp>
        <tr r="D247" s="14"/>
      </tp>
      <tp>
        <v>61.14</v>
        <stp/>
        <stp>*E</stp>
        <stp>BRN 1!-ICE</stp>
        <stp>D[tl:Union]</stp>
        <stp>44252.25</stp>
        <tr r="D248" s="14"/>
      </tp>
      <tp>
        <v>61.2</v>
        <stp/>
        <stp>*E</stp>
        <stp>BRN 1!-ICE</stp>
        <stp>D[tl:Union]</stp>
        <stp>44251.25</stp>
        <tr r="D249" s="14"/>
      </tp>
      <tp>
        <v>59.75</v>
        <stp/>
        <stp>*E</stp>
        <stp>BRN 1!-ICE</stp>
        <stp>D[tl:Union]</stp>
        <stp>44250.25</stp>
        <tr r="D250" s="14"/>
      </tp>
      <tp>
        <v>58.51</v>
        <stp/>
        <stp>*E</stp>
        <stp>BRN 1!-ICE</stp>
        <stp>D[tl:Union]</stp>
        <stp>44257.25</stp>
        <tr r="D245" s="14"/>
      </tp>
      <tp>
        <v>58.9</v>
        <stp/>
        <stp>*E</stp>
        <stp>BRN 1!-ICE</stp>
        <stp>D[tl:Union]</stp>
        <stp>44256.25</stp>
        <tr r="D246" s="14"/>
      </tp>
      <tp>
        <v>61.39</v>
        <stp/>
        <stp>*E</stp>
        <stp>BRN 1!-ICE</stp>
        <stp>D[tl:Union]</stp>
        <stp>44259.25</stp>
        <tr r="D243" s="14"/>
      </tp>
      <tp>
        <v>59.66</v>
        <stp/>
        <stp>*E</stp>
        <stp>BRN 1!-ICE</stp>
        <stp>D[tl:Union]</stp>
        <stp>44258.25</stp>
        <tr r="D244" s="14"/>
      </tp>
      <tp>
        <v>59.99</v>
        <stp/>
        <stp>*E</stp>
        <stp>BRN 1!-ICE</stp>
        <stp>D[tl:Union]</stp>
        <stp>44294.2916666667</stp>
        <tr r="D219" s="14"/>
      </tp>
      <tp>
        <v>59.94</v>
        <stp/>
        <stp>*E</stp>
        <stp>BRN 1!-ICE</stp>
        <stp>D[tl:Union]</stp>
        <stp>44295.2916666667</stp>
        <tr r="D218" s="14"/>
      </tp>
      <tp>
        <v>59.63</v>
        <stp/>
        <stp>*E</stp>
        <stp>BRN 1!-ICE</stp>
        <stp>D[tl:Union]</stp>
        <stp>44291.2916666667</stp>
        <tr r="D222" s="14"/>
      </tp>
      <tp>
        <v>60.25</v>
        <stp/>
        <stp>*E</stp>
        <stp>BRN 1!-ICE</stp>
        <stp>D[tl:Union]</stp>
        <stp>44292.2916666667</stp>
        <tr r="D221" s="14"/>
      </tp>
      <tp>
        <v>60.45</v>
        <stp/>
        <stp>*E</stp>
        <stp>BRN 1!-ICE</stp>
        <stp>D[tl:Union]</stp>
        <stp>44293.2916666667</stp>
        <tr r="D220" s="14"/>
      </tp>
      <tp>
        <v>60.37</v>
        <stp/>
        <stp>*E</stp>
        <stp>BRN 1!-ICE</stp>
        <stp>D[tl:Union]</stp>
        <stp>44298.2916666667</stp>
        <tr r="D217" s="14"/>
      </tp>
      <tp>
        <v>60.89</v>
        <stp/>
        <stp>*E</stp>
        <stp>BRN 1!-ICE</stp>
        <stp>D[tl:Union]</stp>
        <stp>44299.2916666667</stp>
        <tr r="D216" s="14"/>
      </tp>
      <tp>
        <v>60.84</v>
        <stp/>
        <stp>*E</stp>
        <stp>BRN 1!-ICE</stp>
        <stp>D[tl:Union]</stp>
        <stp>44284.2916666667</stp>
        <tr r="D226" s="14"/>
      </tp>
      <tp>
        <v>60.13</v>
        <stp/>
        <stp>*E</stp>
        <stp>BRN 1!-ICE</stp>
        <stp>D[tl:Union]</stp>
        <stp>44285.2916666667</stp>
        <tr r="D225" s="14"/>
      </tp>
      <tp>
        <v>59.2</v>
        <stp/>
        <stp>*E</stp>
        <stp>BRN 1!-ICE</stp>
        <stp>D[tl:Union]</stp>
        <stp>44286.2916666667</stp>
        <tr r="D224" s="14"/>
      </tp>
      <tp>
        <v>61.47</v>
        <stp/>
        <stp>*E</stp>
        <stp>BRN 1!-ICE</stp>
        <stp>D[tl:Union]</stp>
        <stp>44287.2916666667</stp>
        <tr r="D223" s="14"/>
      </tp>
      <tp>
        <v>58.75</v>
        <stp/>
        <stp>*E</stp>
        <stp>BRN 1!-ICE</stp>
        <stp>D[tl:Union]</stp>
        <stp>44280.2916666667</stp>
        <tr r="D228" s="14"/>
      </tp>
      <tp>
        <v>60.65</v>
        <stp/>
        <stp>*E</stp>
        <stp>BRN 1!-ICE</stp>
        <stp>D[tl:Union]</stp>
        <stp>44281.2916666667</stp>
        <tr r="D227" s="14"/>
      </tp>
      <tp>
        <v>60.63</v>
        <stp/>
        <stp>*E</stp>
        <stp>BRN 1!-ICE</stp>
        <stp>D[tl:Union]</stp>
        <stp>44274.2916666667</stp>
        <tr r="D232" s="14"/>
      </tp>
      <tp>
        <v>60.88</v>
        <stp/>
        <stp>*E</stp>
        <stp>BRN 1!-ICE</stp>
        <stp>D[tl:Union]</stp>
        <stp>44277.2916666667</stp>
        <tr r="D231" s="14"/>
      </tp>
      <tp>
        <v>63.17</v>
        <stp/>
        <stp>*E</stp>
        <stp>BRN 1!-ICE</stp>
        <stp>D[tl:Union]</stp>
        <stp>44270.2916666667</stp>
        <tr r="D236" s="14"/>
      </tp>
      <tp>
        <v>62.95</v>
        <stp/>
        <stp>*E</stp>
        <stp>BRN 1!-ICE</stp>
        <stp>D[tl:Union]</stp>
        <stp>44271.2916666667</stp>
        <tr r="D235" s="14"/>
      </tp>
      <tp>
        <v>63.03</v>
        <stp/>
        <stp>*E</stp>
        <stp>BRN 1!-ICE</stp>
        <stp>D[tl:Union]</stp>
        <stp>44272.2916666667</stp>
        <tr r="D234" s="14"/>
      </tp>
      <tp>
        <v>59.75</v>
        <stp/>
        <stp>*E</stp>
        <stp>BRN 1!-ICE</stp>
        <stp>D[tl:Union]</stp>
        <stp>44273.2916666667</stp>
        <tr r="D233" s="14"/>
      </tp>
      <tp>
        <v>58.4</v>
        <stp/>
        <stp>*E</stp>
        <stp>BRN 1!-ICE</stp>
        <stp>D[tl:Union]</stp>
        <stp>44278.2916666667</stp>
        <tr r="D230" s="14"/>
      </tp>
      <tp>
        <v>60.87</v>
        <stp/>
        <stp>*E</stp>
        <stp>BRN 1!-ICE</stp>
        <stp>D[tl:Union]</stp>
        <stp>44279.2916666667</stp>
        <tr r="D229" s="14"/>
      </tp>
      <tp>
        <v>65.63</v>
        <stp/>
        <stp>*E</stp>
        <stp>BRN 1!-ICE</stp>
        <stp>D[tl:Union]</stp>
        <stp>44396.2916666667</stp>
        <tr r="D147" s="14"/>
      </tp>
      <tp>
        <v>66.19</v>
        <stp/>
        <stp>*E</stp>
        <stp>BRN 1!-ICE</stp>
        <stp>D[tl:Union]</stp>
        <stp>44397.2916666667</stp>
        <tr r="D146" s="14"/>
      </tp>
      <tp>
        <v>72.260000000000005</v>
        <stp/>
        <stp>*E</stp>
        <stp>BRN 1!-ICE</stp>
        <stp>D[tl:Union]</stp>
        <stp>44390.2916666667</stp>
        <tr r="D151" s="14"/>
      </tp>
      <tp>
        <v>70.7</v>
        <stp/>
        <stp>*E</stp>
        <stp>BRN 1!-ICE</stp>
        <stp>D[tl:Union]</stp>
        <stp>44391.2916666667</stp>
        <tr r="D150" s="14"/>
      </tp>
      <tp>
        <v>69.8</v>
        <stp/>
        <stp>*E</stp>
        <stp>BRN 1!-ICE</stp>
        <stp>D[tl:Union]</stp>
        <stp>44392.2916666667</stp>
        <tr r="D149" s="14"/>
      </tp>
      <tp>
        <v>70.14</v>
        <stp/>
        <stp>*E</stp>
        <stp>BRN 1!-ICE</stp>
        <stp>D[tl:Union]</stp>
        <stp>44393.2916666667</stp>
        <tr r="D148" s="14"/>
      </tp>
      <tp>
        <v>68.72</v>
        <stp/>
        <stp>*E</stp>
        <stp>BRN 1!-ICE</stp>
        <stp>D[tl:Union]</stp>
        <stp>44398.2916666667</stp>
        <tr r="D145" s="14"/>
      </tp>
      <tp>
        <v>69.87</v>
        <stp/>
        <stp>*E</stp>
        <stp>BRN 1!-ICE</stp>
        <stp>D[tl:Union]</stp>
        <stp>44399.2916666667</stp>
        <tr r="D144" s="14"/>
      </tp>
      <tp>
        <v>69.14</v>
        <stp/>
        <stp>*E</stp>
        <stp>BRN 1!-ICE</stp>
        <stp>D[tl:Union]</stp>
        <stp>44384.2916666667</stp>
        <tr r="D155" s="14"/>
      </tp>
      <tp>
        <v>69.849999999999994</v>
        <stp/>
        <stp>*E</stp>
        <stp>BRN 1!-ICE</stp>
        <stp>D[tl:Union]</stp>
        <stp>44385.2916666667</stp>
        <tr r="D154" s="14"/>
      </tp>
      <tp>
        <v>71.209999999999994</v>
        <stp/>
        <stp>*E</stp>
        <stp>BRN 1!-ICE</stp>
        <stp>D[tl:Union]</stp>
        <stp>44386.2916666667</stp>
        <tr r="D153" s="14"/>
      </tp>
      <tp>
        <v>72.58</v>
        <stp/>
        <stp>*E</stp>
        <stp>BRN 1!-ICE</stp>
        <stp>D[tl:Union]</stp>
        <stp>44382.2916666667</stp>
        <tr r="D157" s="14"/>
      </tp>
      <tp>
        <v>70.069999999999993</v>
        <stp/>
        <stp>*E</stp>
        <stp>BRN 1!-ICE</stp>
        <stp>D[tl:Union]</stp>
        <stp>44383.2916666667</stp>
        <tr r="D156" s="14"/>
      </tp>
      <tp>
        <v>71.040000000000006</v>
        <stp/>
        <stp>*E</stp>
        <stp>BRN 1!-ICE</stp>
        <stp>D[tl:Union]</stp>
        <stp>44389.2916666667</stp>
        <tr r="D152" s="14"/>
      </tp>
      <tp>
        <v>70.62</v>
        <stp/>
        <stp>*E</stp>
        <stp>BRN 1!-ICE</stp>
        <stp>D[tl:Union]</stp>
        <stp>44375.2916666667</stp>
        <tr r="D162" s="14"/>
      </tp>
      <tp>
        <v>70.73</v>
        <stp/>
        <stp>*E</stp>
        <stp>BRN 1!-ICE</stp>
        <stp>D[tl:Union]</stp>
        <stp>44376.2916666667</stp>
        <tr r="D161" s="14"/>
      </tp>
      <tp>
        <v>70.760000000000005</v>
        <stp/>
        <stp>*E</stp>
        <stp>BRN 1!-ICE</stp>
        <stp>D[tl:Union]</stp>
        <stp>44377.2916666667</stp>
        <tr r="D160" s="14"/>
      </tp>
      <tp>
        <v>70.8</v>
        <stp/>
        <stp>*E</stp>
        <stp>BRN 1!-ICE</stp>
        <stp>D[tl:Union]</stp>
        <stp>44370.2916666667</stp>
        <tr r="D165" s="14"/>
      </tp>
      <tp>
        <v>71.12</v>
        <stp/>
        <stp>*E</stp>
        <stp>BRN 1!-ICE</stp>
        <stp>D[tl:Union]</stp>
        <stp>44371.2916666667</stp>
        <tr r="D164" s="14"/>
      </tp>
      <tp>
        <v>71.56</v>
        <stp/>
        <stp>*E</stp>
        <stp>BRN 1!-ICE</stp>
        <stp>D[tl:Union]</stp>
        <stp>44372.2916666667</stp>
        <tr r="D163" s="14"/>
      </tp>
      <tp>
        <v>71.709999999999994</v>
        <stp/>
        <stp>*E</stp>
        <stp>BRN 1!-ICE</stp>
        <stp>D[tl:Union]</stp>
        <stp>44378.2916666667</stp>
        <tr r="D159" s="14"/>
      </tp>
      <tp>
        <v>72.05</v>
        <stp/>
        <stp>*E</stp>
        <stp>BRN 1!-ICE</stp>
        <stp>D[tl:Union]</stp>
        <stp>44379.2916666667</stp>
        <tr r="D158" s="14"/>
      </tp>
      <tp>
        <v>68.8</v>
        <stp/>
        <stp>*E</stp>
        <stp>BRN 1!-ICE</stp>
        <stp>D[tl:Union]</stp>
        <stp>44364.2916666667</stp>
        <tr r="D169" s="14"/>
      </tp>
      <tp>
        <v>69.14</v>
        <stp/>
        <stp>*E</stp>
        <stp>BRN 1!-ICE</stp>
        <stp>D[tl:Union]</stp>
        <stp>44365.2916666667</stp>
        <tr r="D168" s="14"/>
      </tp>
      <tp>
        <v>69.14</v>
        <stp/>
        <stp>*E</stp>
        <stp>BRN 1!-ICE</stp>
        <stp>D[tl:Union]</stp>
        <stp>44361.2916666667</stp>
        <tr r="D172" s="14"/>
      </tp>
      <tp>
        <v>69.86</v>
        <stp/>
        <stp>*E</stp>
        <stp>BRN 1!-ICE</stp>
        <stp>D[tl:Union]</stp>
        <stp>44362.2916666667</stp>
        <tr r="D171" s="14"/>
      </tp>
      <tp>
        <v>70.11</v>
        <stp/>
        <stp>*E</stp>
        <stp>BRN 1!-ICE</stp>
        <stp>D[tl:Union]</stp>
        <stp>44363.2916666667</stp>
        <tr r="D170" s="14"/>
      </tp>
      <tp>
        <v>70.099999999999994</v>
        <stp/>
        <stp>*E</stp>
        <stp>BRN 1!-ICE</stp>
        <stp>D[tl:Union]</stp>
        <stp>44368.2916666667</stp>
        <tr r="D167" s="14"/>
      </tp>
      <tp>
        <v>70.31</v>
        <stp/>
        <stp>*E</stp>
        <stp>BRN 1!-ICE</stp>
        <stp>D[tl:Union]</stp>
        <stp>44369.2916666667</stp>
        <tr r="D166" s="14"/>
      </tp>
      <tp>
        <v>68.3</v>
        <stp/>
        <stp>*E</stp>
        <stp>BRN 1!-ICE</stp>
        <stp>D[tl:Union]</stp>
        <stp>44354.2916666667</stp>
        <tr r="D177" s="14"/>
      </tp>
      <tp>
        <v>68.849999999999994</v>
        <stp/>
        <stp>*E</stp>
        <stp>BRN 1!-ICE</stp>
        <stp>D[tl:Union]</stp>
        <stp>44355.2916666667</stp>
        <tr r="D176" s="14"/>
      </tp>
      <tp>
        <v>68.78</v>
        <stp/>
        <stp>*E</stp>
        <stp>BRN 1!-ICE</stp>
        <stp>D[tl:Union]</stp>
        <stp>44356.2916666667</stp>
        <tr r="D175" s="14"/>
      </tp>
      <tp>
        <v>68.92</v>
        <stp/>
        <stp>*E</stp>
        <stp>BRN 1!-ICE</stp>
        <stp>D[tl:Union]</stp>
        <stp>44357.2916666667</stp>
        <tr r="D174" s="14"/>
      </tp>
      <tp>
        <v>67.92</v>
        <stp/>
        <stp>*E</stp>
        <stp>BRN 1!-ICE</stp>
        <stp>D[tl:Union]</stp>
        <stp>44350.2916666667</stp>
        <tr r="D179" s="14"/>
      </tp>
      <tp>
        <v>68.489999999999995</v>
        <stp/>
        <stp>*E</stp>
        <stp>BRN 1!-ICE</stp>
        <stp>D[tl:Union]</stp>
        <stp>44351.2916666667</stp>
        <tr r="D178" s="14"/>
      </tp>
      <tp>
        <v>69.02</v>
        <stp/>
        <stp>*E</stp>
        <stp>BRN 1!-ICE</stp>
        <stp>D[tl:Union]</stp>
        <stp>44358.2916666667</stp>
        <tr r="D173" s="14"/>
      </tp>
      <tp>
        <v>65.7</v>
        <stp/>
        <stp>*E</stp>
        <stp>BRN 1!-ICE</stp>
        <stp>D[tl:Union]</stp>
        <stp>44344.2916666667</stp>
        <tr r="D183" s="14"/>
      </tp>
      <tp>
        <v>66.27</v>
        <stp/>
        <stp>*E</stp>
        <stp>BRN 1!-ICE</stp>
        <stp>D[tl:Union]</stp>
        <stp>44347.2916666667</stp>
        <tr r="D182" s="14"/>
      </tp>
      <tp>
        <v>65.64</v>
        <stp/>
        <stp>*E</stp>
        <stp>BRN 1!-ICE</stp>
        <stp>D[tl:Union]</stp>
        <stp>44340.2916666667</stp>
        <tr r="D187" s="14"/>
      </tp>
      <tp>
        <v>65.61</v>
        <stp/>
        <stp>*E</stp>
        <stp>BRN 1!-ICE</stp>
        <stp>D[tl:Union]</stp>
        <stp>44341.2916666667</stp>
        <tr r="D186" s="14"/>
      </tp>
      <tp>
        <v>65.849999999999994</v>
        <stp/>
        <stp>*E</stp>
        <stp>BRN 1!-ICE</stp>
        <stp>D[tl:Union]</stp>
        <stp>44342.2916666667</stp>
        <tr r="D185" s="14"/>
      </tp>
      <tp>
        <v>66.180000000000007</v>
        <stp/>
        <stp>*E</stp>
        <stp>BRN 1!-ICE</stp>
        <stp>D[tl:Union]</stp>
        <stp>44343.2916666667</stp>
        <tr r="D184" s="14"/>
      </tp>
      <tp>
        <v>67.03</v>
        <stp/>
        <stp>*E</stp>
        <stp>BRN 1!-ICE</stp>
        <stp>D[tl:Union]</stp>
        <stp>44348.2916666667</stp>
        <tr r="D181" s="14"/>
      </tp>
      <tp>
        <v>67.95</v>
        <stp/>
        <stp>*E</stp>
        <stp>BRN 1!-ICE</stp>
        <stp>D[tl:Union]</stp>
        <stp>44349.2916666667</stp>
        <tr r="D180" s="14"/>
      </tp>
      <tp>
        <v>65.53</v>
        <stp/>
        <stp>*E</stp>
        <stp>BRN 1!-ICE</stp>
        <stp>D[tl:Union]</stp>
        <stp>44334.2916666667</stp>
        <tr r="D191" s="14"/>
      </tp>
      <tp>
        <v>63.7</v>
        <stp/>
        <stp>*E</stp>
        <stp>BRN 1!-ICE</stp>
        <stp>D[tl:Union]</stp>
        <stp>44335.2916666667</stp>
        <tr r="D190" s="14"/>
      </tp>
      <tp>
        <v>62.71</v>
        <stp/>
        <stp>*E</stp>
        <stp>BRN 1!-ICE</stp>
        <stp>D[tl:Union]</stp>
        <stp>44336.2916666667</stp>
        <tr r="D189" s="14"/>
      </tp>
      <tp>
        <v>63.87</v>
        <stp/>
        <stp>*E</stp>
        <stp>BRN 1!-ICE</stp>
        <stp>D[tl:Union]</stp>
        <stp>44337.2916666667</stp>
        <tr r="D188" s="14"/>
      </tp>
      <tp>
        <v>65.52</v>
        <stp/>
        <stp>*E</stp>
        <stp>BRN 1!-ICE</stp>
        <stp>D[tl:Union]</stp>
        <stp>44330.2916666667</stp>
        <tr r="D193" s="14"/>
      </tp>
      <tp>
        <v>66.010000000000005</v>
        <stp/>
        <stp>*E</stp>
        <stp>BRN 1!-ICE</stp>
        <stp>D[tl:Union]</stp>
        <stp>44333.2916666667</stp>
        <tr r="D192" s="14"/>
      </tp>
      <tp>
        <v>65.56</v>
        <stp/>
        <stp>*E</stp>
        <stp>BRN 1!-ICE</stp>
        <stp>D[tl:Union]</stp>
        <stp>44326.2916666667</stp>
        <tr r="D197" s="14"/>
      </tp>
      <tp>
        <v>65.98</v>
        <stp/>
        <stp>*E</stp>
        <stp>BRN 1!-ICE</stp>
        <stp>D[tl:Union]</stp>
        <stp>44327.2916666667</stp>
        <tr r="D196" s="14"/>
      </tp>
      <tp>
        <v>65.319999999999993</v>
        <stp/>
        <stp>*E</stp>
        <stp>BRN 1!-ICE</stp>
        <stp>D[tl:Union]</stp>
        <stp>44320.2916666667</stp>
        <tr r="D201" s="14"/>
      </tp>
      <tp>
        <v>65.45</v>
        <stp/>
        <stp>*E</stp>
        <stp>BRN 1!-ICE</stp>
        <stp>D[tl:Union]</stp>
        <stp>44321.2916666667</stp>
        <tr r="D200" s="14"/>
      </tp>
      <tp>
        <v>64.900000000000006</v>
        <stp/>
        <stp>*E</stp>
        <stp>BRN 1!-ICE</stp>
        <stp>D[tl:Union]</stp>
        <stp>44322.2916666667</stp>
        <tr r="D199" s="14"/>
      </tp>
      <tp>
        <v>65.33</v>
        <stp/>
        <stp>*E</stp>
        <stp>BRN 1!-ICE</stp>
        <stp>D[tl:Union]</stp>
        <stp>44323.2916666667</stp>
        <tr r="D198" s="14"/>
      </tp>
      <tp>
        <v>66.680000000000007</v>
        <stp/>
        <stp>*E</stp>
        <stp>BRN 1!-ICE</stp>
        <stp>D[tl:Union]</stp>
        <stp>44328.2916666667</stp>
        <tr r="D195" s="14"/>
      </tp>
      <tp>
        <v>64.510000000000005</v>
        <stp/>
        <stp>*E</stp>
        <stp>BRN 1!-ICE</stp>
        <stp>D[tl:Union]</stp>
        <stp>44329.2916666667</stp>
        <tr r="D194" s="14"/>
      </tp>
      <tp>
        <v>63.66</v>
        <stp/>
        <stp>*E</stp>
        <stp>BRN 1!-ICE</stp>
        <stp>D[tl:Union]</stp>
        <stp>44314.2916666667</stp>
        <tr r="D205" s="14"/>
      </tp>
      <tp>
        <v>64.45</v>
        <stp/>
        <stp>*E</stp>
        <stp>BRN 1!-ICE</stp>
        <stp>D[tl:Union]</stp>
        <stp>44315.2916666667</stp>
        <tr r="D204" s="14"/>
      </tp>
      <tp>
        <v>63.24</v>
        <stp/>
        <stp>*E</stp>
        <stp>BRN 1!-ICE</stp>
        <stp>D[tl:Union]</stp>
        <stp>44316.2916666667</stp>
        <tr r="D203" s="14"/>
      </tp>
      <tp>
        <v>62.24</v>
        <stp/>
        <stp>*E</stp>
        <stp>BRN 1!-ICE</stp>
        <stp>D[tl:Union]</stp>
        <stp>44312.2916666667</stp>
        <tr r="D207" s="14"/>
      </tp>
      <tp>
        <v>63</v>
        <stp/>
        <stp>*E</stp>
        <stp>BRN 1!-ICE</stp>
        <stp>D[tl:Union]</stp>
        <stp>44313.2916666667</stp>
        <tr r="D206" s="14"/>
      </tp>
      <tp>
        <v>64.12</v>
        <stp/>
        <stp>*E</stp>
        <stp>BRN 1!-ICE</stp>
        <stp>D[tl:Union]</stp>
        <stp>44319.2916666667</stp>
        <tr r="D202" s="14"/>
      </tp>
      <tp>
        <v>62.93</v>
        <stp/>
        <stp>*E</stp>
        <stp>BRN 1!-ICE</stp>
        <stp>D[tl:Union]</stp>
        <stp>44305.2916666667</stp>
        <tr r="D212" s="14"/>
      </tp>
      <tp>
        <v>62.37</v>
        <stp/>
        <stp>*E</stp>
        <stp>BRN 1!-ICE</stp>
        <stp>D[tl:Union]</stp>
        <stp>44306.2916666667</stp>
        <tr r="D211" s="14"/>
      </tp>
      <tp>
        <v>61.47</v>
        <stp/>
        <stp>*E</stp>
        <stp>BRN 1!-ICE</stp>
        <stp>D[tl:Union]</stp>
        <stp>44307.2916666667</stp>
        <tr r="D210" s="14"/>
      </tp>
      <tp>
        <v>63.12</v>
        <stp/>
        <stp>*E</stp>
        <stp>BRN 1!-ICE</stp>
        <stp>D[tl:Union]</stp>
        <stp>44300.2916666667</stp>
        <tr r="D215" s="14"/>
      </tp>
      <tp>
        <v>63.09</v>
        <stp/>
        <stp>*E</stp>
        <stp>BRN 1!-ICE</stp>
        <stp>D[tl:Union]</stp>
        <stp>44301.2916666667</stp>
        <tr r="D214" s="14"/>
      </tp>
      <tp>
        <v>62.89</v>
        <stp/>
        <stp>*E</stp>
        <stp>BRN 1!-ICE</stp>
        <stp>D[tl:Union]</stp>
        <stp>44302.2916666667</stp>
        <tr r="D213" s="14"/>
      </tp>
      <tp>
        <v>61.72</v>
        <stp/>
        <stp>*E</stp>
        <stp>BRN 1!-ICE</stp>
        <stp>D[tl:Union]</stp>
        <stp>44308.2916666667</stp>
        <tr r="D209" s="14"/>
      </tp>
      <tp>
        <v>62.35</v>
        <stp/>
        <stp>*E</stp>
        <stp>BRN 1!-ICE</stp>
        <stp>D[tl:Union]</stp>
        <stp>44309.2916666667</stp>
        <tr r="D208" s="14"/>
      </tp>
      <tp>
        <v>83.08</v>
        <stp/>
        <stp>*E</stp>
        <stp>BRN 1!-ICE</stp>
        <stp>D[tl:Union]</stp>
        <stp>44494.2916666667</stp>
        <tr r="D77" s="14"/>
      </tp>
      <tp>
        <v>83.46</v>
        <stp/>
        <stp>*E</stp>
        <stp>BRN 1!-ICE</stp>
        <stp>D[tl:Union]</stp>
        <stp>44495.2916666667</stp>
        <tr r="D76" s="14"/>
      </tp>
      <tp>
        <v>81.739999999999995</v>
        <stp/>
        <stp>*E</stp>
        <stp>BRN 1!-ICE</stp>
        <stp>D[tl:Union]</stp>
        <stp>44496.2916666667</stp>
        <tr r="D75" s="14"/>
      </tp>
      <tp>
        <v>81.52</v>
        <stp/>
        <stp>*E</stp>
        <stp>BRN 1!-ICE</stp>
        <stp>D[tl:Union]</stp>
        <stp>44497.2916666667</stp>
        <tr r="D74" s="14"/>
      </tp>
      <tp>
        <v>82.16</v>
        <stp/>
        <stp>*E</stp>
        <stp>BRN 1!-ICE</stp>
        <stp>D[tl:Union]</stp>
        <stp>44490.2916666667</stp>
        <tr r="D79" s="14"/>
      </tp>
      <tp>
        <v>82.59</v>
        <stp/>
        <stp>*E</stp>
        <stp>BRN 1!-ICE</stp>
        <stp>D[tl:Union]</stp>
        <stp>44491.2916666667</stp>
        <tr r="D78" s="14"/>
      </tp>
      <tp>
        <v>81.430000000000007</v>
        <stp/>
        <stp>*E</stp>
        <stp>BRN 1!-ICE</stp>
        <stp>D[tl:Union]</stp>
        <stp>44498.2916666667</stp>
        <tr r="D73" s="14"/>
      </tp>
      <tp>
        <v>82.47</v>
        <stp/>
        <stp>*E</stp>
        <stp>BRN 1!-ICE</stp>
        <stp>D[tl:Union]</stp>
        <stp>44484.2916666667</stp>
        <tr r="D83" s="14"/>
      </tp>
      <tp>
        <v>82.03</v>
        <stp/>
        <stp>*E</stp>
        <stp>BRN 1!-ICE</stp>
        <stp>D[tl:Union]</stp>
        <stp>44487.2916666667</stp>
        <tr r="D82" s="14"/>
      </tp>
      <tp>
        <v>81.349999999999994</v>
        <stp/>
        <stp>*E</stp>
        <stp>BRN 1!-ICE</stp>
        <stp>D[tl:Union]</stp>
        <stp>44480.2916666667</stp>
        <tr r="D87" s="14"/>
      </tp>
      <tp>
        <v>81.209999999999994</v>
        <stp/>
        <stp>*E</stp>
        <stp>BRN 1!-ICE</stp>
        <stp>D[tl:Union]</stp>
        <stp>44481.2916666667</stp>
        <tr r="D86" s="14"/>
      </tp>
      <tp>
        <v>81.099999999999994</v>
        <stp/>
        <stp>*E</stp>
        <stp>BRN 1!-ICE</stp>
        <stp>D[tl:Union]</stp>
        <stp>44482.2916666667</stp>
        <tr r="D85" s="14"/>
      </tp>
      <tp>
        <v>81.78</v>
        <stp/>
        <stp>*E</stp>
        <stp>BRN 1!-ICE</stp>
        <stp>D[tl:Union]</stp>
        <stp>44483.2916666667</stp>
        <tr r="D84" s="14"/>
      </tp>
      <tp>
        <v>82.65</v>
        <stp/>
        <stp>*E</stp>
        <stp>BRN 1!-ICE</stp>
        <stp>D[tl:Union]</stp>
        <stp>44488.2916666667</stp>
        <tr r="D81" s="14"/>
      </tp>
      <tp>
        <v>83.44</v>
        <stp/>
        <stp>*E</stp>
        <stp>BRN 1!-ICE</stp>
        <stp>D[tl:Union]</stp>
        <stp>44489.2916666667</stp>
        <tr r="D80" s="14"/>
      </tp>
      <tp>
        <v>80.3</v>
        <stp/>
        <stp>*E</stp>
        <stp>BRN 1!-ICE</stp>
        <stp>D[tl:Union]</stp>
        <stp>44474.2916666667</stp>
        <tr r="D91" s="14"/>
      </tp>
      <tp>
        <v>78.900000000000006</v>
        <stp/>
        <stp>*E</stp>
        <stp>BRN 1!-ICE</stp>
        <stp>D[tl:Union]</stp>
        <stp>44475.2916666667</stp>
        <tr r="D90" s="14"/>
      </tp>
      <tp>
        <v>79.78</v>
        <stp/>
        <stp>*E</stp>
        <stp>BRN 1!-ICE</stp>
        <stp>D[tl:Union]</stp>
        <stp>44476.2916666667</stp>
        <tr r="D89" s="14"/>
      </tp>
      <tp>
        <v>80.14</v>
        <stp/>
        <stp>*E</stp>
        <stp>BRN 1!-ICE</stp>
        <stp>D[tl:Union]</stp>
        <stp>44477.2916666667</stp>
        <tr r="D88" s="14"/>
      </tp>
      <tp>
        <v>77.069999999999993</v>
        <stp/>
        <stp>*E</stp>
        <stp>BRN 1!-ICE</stp>
        <stp>D[tl:Union]</stp>
        <stp>44470.2916666667</stp>
        <tr r="D93" s="14"/>
      </tp>
      <tp>
        <v>78.95</v>
        <stp/>
        <stp>*E</stp>
        <stp>BRN 1!-ICE</stp>
        <stp>D[tl:Union]</stp>
        <stp>44473.2916666667</stp>
        <tr r="D92" s="14"/>
      </tp>
      <tp>
        <v>76.41</v>
        <stp/>
        <stp>*E</stp>
        <stp>BRN 1!-ICE</stp>
        <stp>D[tl:Union]</stp>
        <stp>44466.2916666667</stp>
        <tr r="D97" s="14"/>
      </tp>
      <tp>
        <v>76.099999999999994</v>
        <stp/>
        <stp>*E</stp>
        <stp>BRN 1!-ICE</stp>
        <stp>D[tl:Union]</stp>
        <stp>44467.2916666667</stp>
        <tr r="D96" s="14"/>
      </tp>
      <tp>
        <v>71.400000000000006</v>
        <stp/>
        <stp>*E</stp>
        <stp>BRN 1!-ICE</stp>
        <stp>D[tl:Union]</stp>
        <stp>44460.2916666667</stp>
        <tr r="D101" s="14"/>
      </tp>
      <tp>
        <v>73.040000000000006</v>
        <stp/>
        <stp>*E</stp>
        <stp>BRN 1!-ICE</stp>
        <stp>D[tl:Union]</stp>
        <stp>44461.2916666667</stp>
        <tr r="D100" s="14"/>
      </tp>
      <tp>
        <v>74.11</v>
        <stp/>
        <stp>*E</stp>
        <stp>BRN 1!-ICE</stp>
        <stp>D[tl:Union]</stp>
        <stp>44462.2916666667</stp>
        <tr r="D99" s="14"/>
      </tp>
      <tp>
        <v>74.86</v>
        <stp/>
        <stp>*E</stp>
        <stp>BRN 1!-ICE</stp>
        <stp>D[tl:Union]</stp>
        <stp>44463.2916666667</stp>
        <tr r="D98" s="14"/>
      </tp>
      <tp>
        <v>75.95</v>
        <stp/>
        <stp>*E</stp>
        <stp>BRN 1!-ICE</stp>
        <stp>D[tl:Union]</stp>
        <stp>44468.2916666667</stp>
        <tr r="D95" s="14"/>
      </tp>
      <tp>
        <v>76.06</v>
        <stp/>
        <stp>*E</stp>
        <stp>BRN 1!-ICE</stp>
        <stp>D[tl:Union]</stp>
        <stp>44469.2916666667</stp>
        <tr r="D94" s="14"/>
      </tp>
      <tp>
        <v>72.83</v>
        <stp/>
        <stp>*E</stp>
        <stp>BRN 1!-ICE</stp>
        <stp>D[tl:Union]</stp>
        <stp>44454.2916666667</stp>
        <tr r="D105" s="14"/>
      </tp>
      <tp>
        <v>72.930000000000007</v>
        <stp/>
        <stp>*E</stp>
        <stp>BRN 1!-ICE</stp>
        <stp>D[tl:Union]</stp>
        <stp>44455.2916666667</stp>
        <tr r="D104" s="14"/>
      </tp>
      <tp>
        <v>72.42</v>
        <stp/>
        <stp>*E</stp>
        <stp>BRN 1!-ICE</stp>
        <stp>D[tl:Union]</stp>
        <stp>44456.2916666667</stp>
        <tr r="D103" s="14"/>
      </tp>
      <tp>
        <v>71.260000000000005</v>
        <stp/>
        <stp>*E</stp>
        <stp>BRN 1!-ICE</stp>
        <stp>D[tl:Union]</stp>
        <stp>44452.2916666667</stp>
        <tr r="D107" s="14"/>
      </tp>
      <tp>
        <v>71.23</v>
        <stp/>
        <stp>*E</stp>
        <stp>BRN 1!-ICE</stp>
        <stp>D[tl:Union]</stp>
        <stp>44453.2916666667</stp>
        <tr r="D106" s="14"/>
      </tp>
      <tp>
        <v>70.91</v>
        <stp/>
        <stp>*E</stp>
        <stp>BRN 1!-ICE</stp>
        <stp>D[tl:Union]</stp>
        <stp>44459.2916666667</stp>
        <tr r="D102" s="14"/>
      </tp>
      <tp>
        <v>70.14</v>
        <stp/>
        <stp>*E</stp>
        <stp>BRN 1!-ICE</stp>
        <stp>D[tl:Union]</stp>
        <stp>44445.2916666667</stp>
        <tr r="D112" s="14"/>
      </tp>
      <tp>
        <v>69.58</v>
        <stp/>
        <stp>*E</stp>
        <stp>BRN 1!-ICE</stp>
        <stp>D[tl:Union]</stp>
        <stp>44446.2916666667</stp>
        <tr r="D111" s="14"/>
      </tp>
      <tp>
        <v>70.099999999999994</v>
        <stp/>
        <stp>*E</stp>
        <stp>BRN 1!-ICE</stp>
        <stp>D[tl:Union]</stp>
        <stp>44447.2916666667</stp>
        <tr r="D110" s="14"/>
      </tp>
      <tp>
        <v>69.650000000000006</v>
        <stp/>
        <stp>*E</stp>
        <stp>BRN 1!-ICE</stp>
        <stp>D[tl:Union]</stp>
        <stp>44440.2916666667</stp>
        <tr r="D115" s="14"/>
      </tp>
      <tp>
        <v>70.92</v>
        <stp/>
        <stp>*E</stp>
        <stp>BRN 1!-ICE</stp>
        <stp>D[tl:Union]</stp>
        <stp>44441.2916666667</stp>
        <tr r="D114" s="14"/>
      </tp>
      <tp>
        <v>70.48</v>
        <stp/>
        <stp>*E</stp>
        <stp>BRN 1!-ICE</stp>
        <stp>D[tl:Union]</stp>
        <stp>44442.2916666667</stp>
        <tr r="D113" s="14"/>
      </tp>
      <tp>
        <v>69.19</v>
        <stp/>
        <stp>*E</stp>
        <stp>BRN 1!-ICE</stp>
        <stp>D[tl:Union]</stp>
        <stp>44448.2916666667</stp>
        <tr r="D109" s="14"/>
      </tp>
      <tp>
        <v>70.63</v>
        <stp/>
        <stp>*E</stp>
        <stp>BRN 1!-ICE</stp>
        <stp>D[tl:Union]</stp>
        <stp>44449.2916666667</stp>
        <tr r="D108" s="14"/>
      </tp>
      <tp>
        <v>68.11</v>
        <stp/>
        <stp>*E</stp>
        <stp>BRN 1!-ICE</stp>
        <stp>D[tl:Union]</stp>
        <stp>44434.2916666667</stp>
        <tr r="D119" s="14"/>
      </tp>
      <tp>
        <v>69.53</v>
        <stp/>
        <stp>*E</stp>
        <stp>BRN 1!-ICE</stp>
        <stp>D[tl:Union]</stp>
        <stp>44435.2916666667</stp>
        <tr r="D118" s="14"/>
      </tp>
      <tp>
        <v>66.489999999999995</v>
        <stp/>
        <stp>*E</stp>
        <stp>BRN 1!-ICE</stp>
        <stp>D[tl:Union]</stp>
        <stp>44431.2916666667</stp>
        <tr r="D122" s="14"/>
      </tp>
      <tp>
        <v>68.27</v>
        <stp/>
        <stp>*E</stp>
        <stp>BRN 1!-ICE</stp>
        <stp>D[tl:Union]</stp>
        <stp>44432.2916666667</stp>
        <tr r="D121" s="14"/>
      </tp>
      <tp>
        <v>69.02</v>
        <stp/>
        <stp>*E</stp>
        <stp>BRN 1!-ICE</stp>
        <stp>D[tl:Union]</stp>
        <stp>44433.2916666667</stp>
        <tr r="D120" s="14"/>
      </tp>
      <tp>
        <v>69.95</v>
        <stp/>
        <stp>*E</stp>
        <stp>BRN 1!-ICE</stp>
        <stp>D[tl:Union]</stp>
        <stp>44438.2916666667</stp>
        <tr r="D117" s="14"/>
      </tp>
      <tp>
        <v>69.56</v>
        <stp/>
        <stp>*E</stp>
        <stp>BRN 1!-ICE</stp>
        <stp>D[tl:Union]</stp>
        <stp>44439.2916666667</stp>
        <tr r="D116" s="14"/>
      </tp>
      <tp>
        <v>67.489999999999995</v>
        <stp/>
        <stp>*E</stp>
        <stp>BRN 1!-ICE</stp>
        <stp>D[tl:Union]</stp>
        <stp>44424.2916666667</stp>
        <tr r="D127" s="14"/>
      </tp>
      <tp>
        <v>66.87</v>
        <stp/>
        <stp>*E</stp>
        <stp>BRN 1!-ICE</stp>
        <stp>D[tl:Union]</stp>
        <stp>44425.2916666667</stp>
        <tr r="D126" s="14"/>
      </tp>
      <tp>
        <v>66.03</v>
        <stp/>
        <stp>*E</stp>
        <stp>BRN 1!-ICE</stp>
        <stp>D[tl:Union]</stp>
        <stp>44426.2916666667</stp>
        <tr r="D125" s="14"/>
      </tp>
      <tp>
        <v>64.36</v>
        <stp/>
        <stp>*E</stp>
        <stp>BRN 1!-ICE</stp>
        <stp>D[tl:Union]</stp>
        <stp>44427.2916666667</stp>
        <tr r="D124" s="14"/>
      </tp>
      <tp>
        <v>69.12</v>
        <stp/>
        <stp>*E</stp>
        <stp>BRN 1!-ICE</stp>
        <stp>D[tl:Union]</stp>
        <stp>44420.2916666667</stp>
        <tr r="D129" s="14"/>
      </tp>
      <tp>
        <v>68.489999999999995</v>
        <stp/>
        <stp>*E</stp>
        <stp>BRN 1!-ICE</stp>
        <stp>D[tl:Union]</stp>
        <stp>44421.2916666667</stp>
        <tr r="D128" s="14"/>
      </tp>
      <tp>
        <v>63.14</v>
        <stp/>
        <stp>*E</stp>
        <stp>BRN 1!-ICE</stp>
        <stp>D[tl:Union]</stp>
        <stp>44428.2916666667</stp>
        <tr r="D123" s="14"/>
      </tp>
      <tp>
        <v>68.56</v>
        <stp/>
        <stp>*E</stp>
        <stp>BRN 1!-ICE</stp>
        <stp>D[tl:Union]</stp>
        <stp>44414.2916666667</stp>
        <tr r="D133" s="14"/>
      </tp>
      <tp>
        <v>66.89</v>
        <stp/>
        <stp>*E</stp>
        <stp>BRN 1!-ICE</stp>
        <stp>D[tl:Union]</stp>
        <stp>44417.2916666667</stp>
        <tr r="D132" s="14"/>
      </tp>
      <tp>
        <v>69.75</v>
        <stp/>
        <stp>*E</stp>
        <stp>BRN 1!-ICE</stp>
        <stp>D[tl:Union]</stp>
        <stp>44410.2916666667</stp>
        <tr r="D137" s="14"/>
      </tp>
      <tp>
        <v>69.5</v>
        <stp/>
        <stp>*E</stp>
        <stp>BRN 1!-ICE</stp>
        <stp>D[tl:Union]</stp>
        <stp>44411.2916666667</stp>
        <tr r="D136" s="14"/>
      </tp>
      <tp>
        <v>67.88</v>
        <stp/>
        <stp>*E</stp>
        <stp>BRN 1!-ICE</stp>
        <stp>D[tl:Union]</stp>
        <stp>44412.2916666667</stp>
        <tr r="D135" s="14"/>
      </tp>
      <tp>
        <v>68.81</v>
        <stp/>
        <stp>*E</stp>
        <stp>BRN 1!-ICE</stp>
        <stp>D[tl:Union]</stp>
        <stp>44413.2916666667</stp>
        <tr r="D134" s="14"/>
      </tp>
      <tp>
        <v>68.42</v>
        <stp/>
        <stp>*E</stp>
        <stp>BRN 1!-ICE</stp>
        <stp>D[tl:Union]</stp>
        <stp>44418.2916666667</stp>
        <tr r="D131" s="14"/>
      </tp>
      <tp>
        <v>69.27</v>
        <stp/>
        <stp>*E</stp>
        <stp>BRN 1!-ICE</stp>
        <stp>D[tl:Union]</stp>
        <stp>44419.2916666667</stp>
        <tr r="D130" s="14"/>
      </tp>
      <tp>
        <v>70.06</v>
        <stp/>
        <stp>*E</stp>
        <stp>BRN 1!-ICE</stp>
        <stp>D[tl:Union]</stp>
        <stp>44404.2916666667</stp>
        <tr r="D141" s="14"/>
      </tp>
      <tp>
        <v>70.55</v>
        <stp/>
        <stp>*E</stp>
        <stp>BRN 1!-ICE</stp>
        <stp>D[tl:Union]</stp>
        <stp>44405.2916666667</stp>
        <tr r="D140" s="14"/>
      </tp>
      <tp>
        <v>71.790000000000006</v>
        <stp/>
        <stp>*E</stp>
        <stp>BRN 1!-ICE</stp>
        <stp>D[tl:Union]</stp>
        <stp>44406.2916666667</stp>
        <tr r="D139" s="14"/>
      </tp>
      <tp>
        <v>71.92</v>
        <stp/>
        <stp>*E</stp>
        <stp>BRN 1!-ICE</stp>
        <stp>D[tl:Union]</stp>
        <stp>44407.2916666667</stp>
        <tr r="D138" s="14"/>
      </tp>
      <tp>
        <v>70.03</v>
        <stp/>
        <stp>*E</stp>
        <stp>BRN 1!-ICE</stp>
        <stp>D[tl:Union]</stp>
        <stp>44400.2916666667</stp>
        <tr r="D143" s="14"/>
      </tp>
      <tp>
        <v>70.19</v>
        <stp/>
        <stp>*E</stp>
        <stp>BRN 1!-ICE</stp>
        <stp>D[tl:Union]</stp>
        <stp>44403.2916666667</stp>
        <tr r="D142" s="14"/>
      </tp>
      <tp>
        <v>87.89</v>
        <stp/>
        <stp>*E</stp>
        <stp>BRN 1!-ICE</stp>
        <stp>D[tl:Union]</stp>
        <stp>44582.25</stp>
        <tr r="D13" s="14"/>
      </tp>
      <tp>
        <v>88.38</v>
        <stp/>
        <stp>*E</stp>
        <stp>BRN 1!-ICE</stp>
        <stp>D[tl:Union]</stp>
        <stp>44581.25</stp>
        <tr r="D14" s="14"/>
      </tp>
      <tp>
        <v>88.44</v>
        <stp/>
        <stp>*E</stp>
        <stp>BRN 1!-ICE</stp>
        <stp>D[tl:Union]</stp>
        <stp>44580.25</stp>
        <tr r="D15" s="14"/>
      </tp>
      <tp>
        <v>89.96</v>
        <stp/>
        <stp>*E</stp>
        <stp>BRN 1!-ICE</stp>
        <stp>D[tl:Union]</stp>
        <stp>44587.25</stp>
        <tr r="D10" s="14"/>
      </tp>
      <tp>
        <v>88.2</v>
        <stp/>
        <stp>*E</stp>
        <stp>BRN 1!-ICE</stp>
        <stp>D[tl:Union]</stp>
        <stp>44586.25</stp>
        <tr r="D11" s="14"/>
      </tp>
      <tp>
        <v>86.27</v>
        <stp/>
        <stp>*E</stp>
        <stp>BRN 1!-ICE</stp>
        <stp>D[tl:Union]</stp>
        <stp>44585.25</stp>
        <tr r="D12" s="14"/>
      </tp>
      <tp>
        <v>89.34</v>
        <stp/>
        <stp>*E</stp>
        <stp>BRN 1!-ICE</stp>
        <stp>D[tl:Union]</stp>
        <stp>44588.25</stp>
        <tr r="D9" s="14"/>
      </tp>
      <tp>
        <v>80.66</v>
        <stp/>
        <stp>*E</stp>
        <stp>BRN 1!-ICE</stp>
        <stp>D[tl:Union]</stp>
        <stp>44523.25</stp>
        <tr r="D56" s="14"/>
      </tp>
      <tp>
        <v>78.349999999999994</v>
        <stp/>
        <stp>*E</stp>
        <stp>BRN 1!-ICE</stp>
        <stp>D[tl:Union]</stp>
        <stp>44522.25</stp>
        <tr r="D57" s="14"/>
      </tp>
      <tp>
        <v>71.209999999999994</v>
        <stp/>
        <stp>*E</stp>
        <stp>BRN 1!-ICE</stp>
        <stp>D[tl:Union]</stp>
        <stp>44526.25</stp>
        <tr r="D53" s="14"/>
      </tp>
      <tp>
        <v>80.36</v>
        <stp/>
        <stp>*E</stp>
        <stp>BRN 1!-ICE</stp>
        <stp>D[tl:Union]</stp>
        <stp>44525.25</stp>
        <tr r="D54" s="14"/>
      </tp>
      <tp>
        <v>80.42</v>
        <stp/>
        <stp>*E</stp>
        <stp>BRN 1!-ICE</stp>
        <stp>D[tl:Union]</stp>
        <stp>44524.25</stp>
        <tr r="D55" s="14"/>
      </tp>
      <tp>
        <v>72.84</v>
        <stp/>
        <stp>*E</stp>
        <stp>BRN 1!-ICE</stp>
        <stp>D[tl:Union]</stp>
        <stp>44529.25</stp>
        <tr r="D52" s="14"/>
      </tp>
      <tp>
        <v>69.510000000000005</v>
        <stp/>
        <stp>*E</stp>
        <stp>BRN 1!-ICE</stp>
        <stp>D[tl:Union]</stp>
        <stp>44533.25</stp>
        <tr r="D48" s="14"/>
      </tp>
      <tp>
        <v>69.319999999999993</v>
        <stp/>
        <stp>*E</stp>
        <stp>BRN 1!-ICE</stp>
        <stp>D[tl:Union]</stp>
        <stp>44532.25</stp>
        <tr r="D49" s="14"/>
      </tp>
      <tp>
        <v>68.569999999999993</v>
        <stp/>
        <stp>*E</stp>
        <stp>BRN 1!-ICE</stp>
        <stp>D[tl:Union]</stp>
        <stp>44531.25</stp>
        <tr r="D50" s="14"/>
      </tp>
      <tp>
        <v>68.88</v>
        <stp/>
        <stp>*E</stp>
        <stp>BRN 1!-ICE</stp>
        <stp>D[tl:Union]</stp>
        <stp>44530.25</stp>
        <tr r="D51" s="14"/>
      </tp>
      <tp>
        <v>75.099999999999994</v>
        <stp/>
        <stp>*E</stp>
        <stp>BRN 1!-ICE</stp>
        <stp>D[tl:Union]</stp>
        <stp>44537.25</stp>
        <tr r="D46" s="14"/>
      </tp>
      <tp>
        <v>72.69</v>
        <stp/>
        <stp>*E</stp>
        <stp>BRN 1!-ICE</stp>
        <stp>D[tl:Union]</stp>
        <stp>44536.25</stp>
        <tr r="D47" s="14"/>
      </tp>
      <tp>
        <v>74.23</v>
        <stp/>
        <stp>*E</stp>
        <stp>BRN 1!-ICE</stp>
        <stp>D[tl:Union]</stp>
        <stp>44539.25</stp>
        <tr r="D44" s="14"/>
      </tp>
      <tp>
        <v>75.59</v>
        <stp/>
        <stp>*E</stp>
        <stp>BRN 1!-ICE</stp>
        <stp>D[tl:Union]</stp>
        <stp>44538.25</stp>
        <tr r="D45" s="14"/>
      </tp>
      <tp>
        <v>82.46</v>
        <stp/>
        <stp>*E</stp>
        <stp>BRN 1!-ICE</stp>
        <stp>D[tl:Union]</stp>
        <stp>44509.25</stp>
        <tr r="D66" s="14"/>
      </tp>
      <tp>
        <v>81.37</v>
        <stp/>
        <stp>*E</stp>
        <stp>BRN 1!-ICE</stp>
        <stp>D[tl:Union]</stp>
        <stp>44508.25</stp>
        <tr r="D67" s="14"/>
      </tp>
      <tp>
        <v>80.2</v>
        <stp/>
        <stp>*E</stp>
        <stp>BRN 1!-ICE</stp>
        <stp>D[tl:Union]</stp>
        <stp>44512.25</stp>
        <tr r="D63" s="14"/>
      </tp>
      <tp>
        <v>80.900000000000006</v>
        <stp/>
        <stp>*E</stp>
        <stp>BRN 1!-ICE</stp>
        <stp>D[tl:Union]</stp>
        <stp>44511.25</stp>
        <tr r="D64" s="14"/>
      </tp>
      <tp>
        <v>80.540000000000006</v>
        <stp/>
        <stp>*E</stp>
        <stp>BRN 1!-ICE</stp>
        <stp>D[tl:Union]</stp>
        <stp>44510.25</stp>
        <tr r="D65" s="14"/>
      </tp>
      <tp>
        <v>78.489999999999995</v>
        <stp/>
        <stp>*E</stp>
        <stp>BRN 1!-ICE</stp>
        <stp>D[tl:Union]</stp>
        <stp>44517.25</stp>
        <tr r="D60" s="14"/>
      </tp>
      <tp>
        <v>80.48</v>
        <stp/>
        <stp>*E</stp>
        <stp>BRN 1!-ICE</stp>
        <stp>D[tl:Union]</stp>
        <stp>44516.25</stp>
        <tr r="D61" s="14"/>
      </tp>
      <tp>
        <v>80.14</v>
        <stp/>
        <stp>*E</stp>
        <stp>BRN 1!-ICE</stp>
        <stp>D[tl:Union]</stp>
        <stp>44515.25</stp>
        <tr r="D62" s="14"/>
      </tp>
      <tp>
        <v>77.37</v>
        <stp/>
        <stp>*E</stp>
        <stp>BRN 1!-ICE</stp>
        <stp>D[tl:Union]</stp>
        <stp>44519.25</stp>
        <tr r="D58" s="14"/>
      </tp>
      <tp>
        <v>79.55</v>
        <stp/>
        <stp>*E</stp>
        <stp>BRN 1!-ICE</stp>
        <stp>D[tl:Union]</stp>
        <stp>44518.25</stp>
        <tr r="D59" s="14"/>
      </tp>
      <tp>
        <v>77.78</v>
        <stp/>
        <stp>*E</stp>
        <stp>BRN 1!-ICE</stp>
        <stp>D[tl:Union]</stp>
        <stp>44561.25</stp>
        <tr r="D28" s="14"/>
      </tp>
      <tp>
        <v>79.53</v>
        <stp/>
        <stp>*E</stp>
        <stp>BRN 1!-ICE</stp>
        <stp>D[tl:Union]</stp>
        <stp>44560.25</stp>
        <tr r="D29" s="14"/>
      </tp>
      <tp>
        <v>81.99</v>
        <stp/>
        <stp>*E</stp>
        <stp>BRN 1!-ICE</stp>
        <stp>D[tl:Union]</stp>
        <stp>44567.25</stp>
        <tr r="D24" s="14"/>
      </tp>
      <tp>
        <v>80.8</v>
        <stp/>
        <stp>*E</stp>
        <stp>BRN 1!-ICE</stp>
        <stp>D[tl:Union]</stp>
        <stp>44566.25</stp>
        <tr r="D25" s="14"/>
      </tp>
      <tp>
        <v>80</v>
        <stp/>
        <stp>*E</stp>
        <stp>BRN 1!-ICE</stp>
        <stp>D[tl:Union]</stp>
        <stp>44565.25</stp>
        <tr r="D26" s="14"/>
      </tp>
      <tp>
        <v>78.98</v>
        <stp/>
        <stp>*E</stp>
        <stp>BRN 1!-ICE</stp>
        <stp>D[tl:Union]</stp>
        <stp>44564.25</stp>
        <tr r="D27" s="14"/>
      </tp>
      <tp>
        <v>81.75</v>
        <stp/>
        <stp>*E</stp>
        <stp>BRN 1!-ICE</stp>
        <stp>D[tl:Union]</stp>
        <stp>44568.25</stp>
        <tr r="D23" s="14"/>
      </tp>
      <tp>
        <v>84.67</v>
        <stp/>
        <stp>*E</stp>
        <stp>BRN 1!-ICE</stp>
        <stp>D[tl:Union]</stp>
        <stp>44573.25</stp>
        <tr r="D20" s="14"/>
      </tp>
      <tp>
        <v>83.72</v>
        <stp/>
        <stp>*E</stp>
        <stp>BRN 1!-ICE</stp>
        <stp>D[tl:Union]</stp>
        <stp>44572.25</stp>
        <tr r="D21" s="14"/>
      </tp>
      <tp>
        <v>80.87</v>
        <stp/>
        <stp>*E</stp>
        <stp>BRN 1!-ICE</stp>
        <stp>D[tl:Union]</stp>
        <stp>44571.25</stp>
        <tr r="D22" s="14"/>
      </tp>
      <tp>
        <v>86.06</v>
        <stp/>
        <stp>*E</stp>
        <stp>BRN 1!-ICE</stp>
        <stp>D[tl:Union]</stp>
        <stp>44575.25</stp>
        <tr r="D18" s="14"/>
      </tp>
      <tp>
        <v>84.47</v>
        <stp/>
        <stp>*E</stp>
        <stp>BRN 1!-ICE</stp>
        <stp>D[tl:Union]</stp>
        <stp>44574.25</stp>
        <tr r="D19" s="14"/>
      </tp>
      <tp>
        <v>87.51</v>
        <stp/>
        <stp>*E</stp>
        <stp>BRN 1!-ICE</stp>
        <stp>D[tl:Union]</stp>
        <stp>44579.25</stp>
        <tr r="D16" s="14"/>
      </tp>
      <tp>
        <v>86.48</v>
        <stp/>
        <stp>*E</stp>
        <stp>BRN 1!-ICE</stp>
        <stp>D[tl:Union]</stp>
        <stp>44578.25</stp>
        <tr r="D17" s="14"/>
      </tp>
      <tp>
        <v>74.28</v>
        <stp/>
        <stp>*E</stp>
        <stp>BRN 1!-ICE</stp>
        <stp>D[tl:Union]</stp>
        <stp>44543.25</stp>
        <tr r="D42" s="14"/>
      </tp>
      <tp>
        <v>74.91</v>
        <stp/>
        <stp>*E</stp>
        <stp>BRN 1!-ICE</stp>
        <stp>D[tl:Union]</stp>
        <stp>44540.25</stp>
        <tr r="D43" s="14"/>
      </tp>
      <tp>
        <v>73.52</v>
        <stp/>
        <stp>*E</stp>
        <stp>BRN 1!-ICE</stp>
        <stp>D[tl:Union]</stp>
        <stp>44547.25</stp>
        <tr r="D38" s="14"/>
      </tp>
      <tp>
        <v>74.92</v>
        <stp/>
        <stp>*E</stp>
        <stp>BRN 1!-ICE</stp>
        <stp>D[tl:Union]</stp>
        <stp>44546.25</stp>
        <tr r="D39" s="14"/>
      </tp>
      <tp>
        <v>73.78</v>
        <stp/>
        <stp>*E</stp>
        <stp>BRN 1!-ICE</stp>
        <stp>D[tl:Union]</stp>
        <stp>44545.25</stp>
        <tr r="D40" s="14"/>
      </tp>
      <tp>
        <v>73.63</v>
        <stp/>
        <stp>*E</stp>
        <stp>BRN 1!-ICE</stp>
        <stp>D[tl:Union]</stp>
        <stp>44544.25</stp>
        <tr r="D41" s="14"/>
      </tp>
      <tp>
        <v>76.64</v>
        <stp/>
        <stp>*E</stp>
        <stp>BRN 1!-ICE</stp>
        <stp>D[tl:Union]</stp>
        <stp>44553.25</stp>
        <tr r="D34" s="14"/>
      </tp>
      <tp>
        <v>75.28</v>
        <stp/>
        <stp>*E</stp>
        <stp>BRN 1!-ICE</stp>
        <stp>D[tl:Union]</stp>
        <stp>44552.25</stp>
        <tr r="D35" s="14"/>
      </tp>
      <tp>
        <v>73.959999999999994</v>
        <stp/>
        <stp>*E</stp>
        <stp>BRN 1!-ICE</stp>
        <stp>D[tl:Union]</stp>
        <stp>44551.25</stp>
        <tr r="D36" s="14"/>
      </tp>
      <tp>
        <v>71.569999999999993</v>
        <stp/>
        <stp>*E</stp>
        <stp>BRN 1!-ICE</stp>
        <stp>D[tl:Union]</stp>
        <stp>44550.25</stp>
        <tr r="D37" s="14"/>
      </tp>
      <tp>
        <v>78.22</v>
        <stp/>
        <stp>*E</stp>
        <stp>BRN 1!-ICE</stp>
        <stp>D[tl:Union]</stp>
        <stp>44557.25</stp>
        <tr r="D32" s="14"/>
      </tp>
      <tp>
        <v>75.790000000000006</v>
        <stp/>
        <stp>*E</stp>
        <stp>BRN 1!-ICE</stp>
        <stp>D[tl:Union]</stp>
        <stp>44554.25</stp>
        <tr r="D33" s="14"/>
      </tp>
      <tp>
        <v>79.209999999999994</v>
        <stp/>
        <stp>*E</stp>
        <stp>BRN 1!-ICE</stp>
        <stp>D[tl:Union]</stp>
        <stp>44559.25</stp>
        <tr r="D30" s="14"/>
      </tp>
      <tp>
        <v>78.67</v>
        <stp/>
        <stp>*E</stp>
        <stp>BRN 1!-ICE</stp>
        <stp>D[tl:Union]</stp>
        <stp>44558.25</stp>
        <tr r="D31" s="14"/>
      </tp>
      <tp>
        <v>78.52</v>
        <stp/>
        <stp>*E</stp>
        <stp>BRN 1!-ICE</stp>
        <stp>D[tl:Union]</stp>
        <stp>44504.2916666667</stp>
        <tr r="D69" s="14"/>
      </tp>
      <tp>
        <v>80.73</v>
        <stp/>
        <stp>*E</stp>
        <stp>BRN 1!-ICE</stp>
        <stp>D[tl:Union]</stp>
        <stp>44505.2916666667</stp>
        <tr r="D68" s="14"/>
      </tp>
      <tp>
        <v>82.15</v>
        <stp/>
        <stp>*E</stp>
        <stp>BRN 1!-ICE</stp>
        <stp>D[tl:Union]</stp>
        <stp>44501.2916666667</stp>
        <tr r="D72" s="14"/>
      </tp>
      <tp>
        <v>82.24</v>
        <stp/>
        <stp>*E</stp>
        <stp>BRN 1!-ICE</stp>
        <stp>D[tl:Union]</stp>
        <stp>44502.2916666667</stp>
        <tr r="D71" s="14"/>
      </tp>
      <tp>
        <v>79.72</v>
        <stp/>
        <stp>*E</stp>
        <stp>BRN 1!-ICE</stp>
        <stp>D[tl:Union]</stp>
        <stp>44503.2916666667</stp>
        <tr r="D70" s="14"/>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2.6844745901076394E-2"/>
          <c:y val="2.47134550585183E-2"/>
          <c:w val="0.94628071003835468"/>
          <c:h val="0.78503980825435205"/>
        </c:manualLayout>
      </c:layout>
      <c:lineChart>
        <c:grouping val="standard"/>
        <c:varyColors val="0"/>
        <c:ser>
          <c:idx val="0"/>
          <c:order val="0"/>
          <c:tx>
            <c:strRef>
              <c:f>Data!$D$8</c:f>
              <c:strCache>
                <c:ptCount val="1"/>
                <c:pt idx="0">
                  <c:v>BRN 1!-ICE</c:v>
                </c:pt>
              </c:strCache>
            </c:strRef>
          </c:tx>
          <c:spPr>
            <a:ln w="50800">
              <a:solidFill>
                <a:srgbClr val="0039A6"/>
              </a:solidFill>
            </a:ln>
          </c:spPr>
          <c:marker>
            <c:symbol val="none"/>
          </c:marker>
          <c:cat>
            <c:numRef>
              <c:f>Data!$C$9:$C$907</c:f>
              <c:numCache>
                <c:formatCode>mm/dd/yyyy</c:formatCode>
                <c:ptCount val="899"/>
                <c:pt idx="0">
                  <c:v>44588.25</c:v>
                </c:pt>
                <c:pt idx="1">
                  <c:v>44587.25</c:v>
                </c:pt>
                <c:pt idx="2">
                  <c:v>44586.25</c:v>
                </c:pt>
                <c:pt idx="3">
                  <c:v>44585.25</c:v>
                </c:pt>
                <c:pt idx="4">
                  <c:v>44582.25</c:v>
                </c:pt>
                <c:pt idx="5">
                  <c:v>44581.25</c:v>
                </c:pt>
                <c:pt idx="6">
                  <c:v>44580.25</c:v>
                </c:pt>
                <c:pt idx="7">
                  <c:v>44579.25</c:v>
                </c:pt>
                <c:pt idx="8">
                  <c:v>44578.25</c:v>
                </c:pt>
                <c:pt idx="9">
                  <c:v>44575.25</c:v>
                </c:pt>
                <c:pt idx="10">
                  <c:v>44574.25</c:v>
                </c:pt>
                <c:pt idx="11">
                  <c:v>44573.25</c:v>
                </c:pt>
                <c:pt idx="12">
                  <c:v>44572.25</c:v>
                </c:pt>
                <c:pt idx="13">
                  <c:v>44571.25</c:v>
                </c:pt>
                <c:pt idx="14">
                  <c:v>44568.25</c:v>
                </c:pt>
                <c:pt idx="15">
                  <c:v>44567.25</c:v>
                </c:pt>
                <c:pt idx="16">
                  <c:v>44566.25</c:v>
                </c:pt>
                <c:pt idx="17">
                  <c:v>44565.25</c:v>
                </c:pt>
                <c:pt idx="18">
                  <c:v>44564.25</c:v>
                </c:pt>
                <c:pt idx="19">
                  <c:v>44561.25</c:v>
                </c:pt>
                <c:pt idx="20">
                  <c:v>44560.25</c:v>
                </c:pt>
                <c:pt idx="21">
                  <c:v>44559.25</c:v>
                </c:pt>
                <c:pt idx="22">
                  <c:v>44558.25</c:v>
                </c:pt>
                <c:pt idx="23">
                  <c:v>44557.25</c:v>
                </c:pt>
                <c:pt idx="24">
                  <c:v>44554.25</c:v>
                </c:pt>
                <c:pt idx="25">
                  <c:v>44553.25</c:v>
                </c:pt>
                <c:pt idx="26">
                  <c:v>44552.25</c:v>
                </c:pt>
                <c:pt idx="27">
                  <c:v>44551.25</c:v>
                </c:pt>
                <c:pt idx="28">
                  <c:v>44550.25</c:v>
                </c:pt>
                <c:pt idx="29">
                  <c:v>44547.25</c:v>
                </c:pt>
                <c:pt idx="30">
                  <c:v>44546.25</c:v>
                </c:pt>
                <c:pt idx="31">
                  <c:v>44545.25</c:v>
                </c:pt>
                <c:pt idx="32">
                  <c:v>44544.25</c:v>
                </c:pt>
                <c:pt idx="33">
                  <c:v>44543.25</c:v>
                </c:pt>
                <c:pt idx="34">
                  <c:v>44540.25</c:v>
                </c:pt>
                <c:pt idx="35">
                  <c:v>44539.25</c:v>
                </c:pt>
                <c:pt idx="36">
                  <c:v>44538.25</c:v>
                </c:pt>
                <c:pt idx="37">
                  <c:v>44537.25</c:v>
                </c:pt>
                <c:pt idx="38">
                  <c:v>44536.25</c:v>
                </c:pt>
                <c:pt idx="39">
                  <c:v>44533.25</c:v>
                </c:pt>
                <c:pt idx="40">
                  <c:v>44532.25</c:v>
                </c:pt>
                <c:pt idx="41">
                  <c:v>44531.25</c:v>
                </c:pt>
                <c:pt idx="42">
                  <c:v>44530.25</c:v>
                </c:pt>
                <c:pt idx="43">
                  <c:v>44529.25</c:v>
                </c:pt>
                <c:pt idx="44">
                  <c:v>44526.25</c:v>
                </c:pt>
                <c:pt idx="45">
                  <c:v>44525.25</c:v>
                </c:pt>
                <c:pt idx="46">
                  <c:v>44524.25</c:v>
                </c:pt>
                <c:pt idx="47">
                  <c:v>44523.25</c:v>
                </c:pt>
                <c:pt idx="48">
                  <c:v>44522.25</c:v>
                </c:pt>
                <c:pt idx="49">
                  <c:v>44519.25</c:v>
                </c:pt>
                <c:pt idx="50">
                  <c:v>44518.25</c:v>
                </c:pt>
                <c:pt idx="51">
                  <c:v>44517.25</c:v>
                </c:pt>
                <c:pt idx="52">
                  <c:v>44516.25</c:v>
                </c:pt>
                <c:pt idx="53">
                  <c:v>44515.25</c:v>
                </c:pt>
                <c:pt idx="54">
                  <c:v>44512.25</c:v>
                </c:pt>
                <c:pt idx="55">
                  <c:v>44511.25</c:v>
                </c:pt>
                <c:pt idx="56">
                  <c:v>44510.25</c:v>
                </c:pt>
                <c:pt idx="57">
                  <c:v>44509.25</c:v>
                </c:pt>
                <c:pt idx="58">
                  <c:v>44508.25</c:v>
                </c:pt>
                <c:pt idx="59">
                  <c:v>44505.291666666664</c:v>
                </c:pt>
                <c:pt idx="60">
                  <c:v>44504.291666666664</c:v>
                </c:pt>
                <c:pt idx="61">
                  <c:v>44503.291666666664</c:v>
                </c:pt>
                <c:pt idx="62">
                  <c:v>44502.291666666664</c:v>
                </c:pt>
                <c:pt idx="63">
                  <c:v>44501.291666666664</c:v>
                </c:pt>
                <c:pt idx="64">
                  <c:v>44498.291666666664</c:v>
                </c:pt>
                <c:pt idx="65">
                  <c:v>44497.291666666664</c:v>
                </c:pt>
                <c:pt idx="66">
                  <c:v>44496.291666666664</c:v>
                </c:pt>
                <c:pt idx="67">
                  <c:v>44495.291666666664</c:v>
                </c:pt>
                <c:pt idx="68">
                  <c:v>44494.291666666664</c:v>
                </c:pt>
                <c:pt idx="69">
                  <c:v>44491.291666666664</c:v>
                </c:pt>
                <c:pt idx="70">
                  <c:v>44490.291666666664</c:v>
                </c:pt>
                <c:pt idx="71">
                  <c:v>44489.291666666664</c:v>
                </c:pt>
                <c:pt idx="72">
                  <c:v>44488.291666666664</c:v>
                </c:pt>
                <c:pt idx="73">
                  <c:v>44487.291666666664</c:v>
                </c:pt>
                <c:pt idx="74">
                  <c:v>44484.291666666664</c:v>
                </c:pt>
                <c:pt idx="75">
                  <c:v>44483.291666666664</c:v>
                </c:pt>
                <c:pt idx="76">
                  <c:v>44482.291666666664</c:v>
                </c:pt>
                <c:pt idx="77">
                  <c:v>44481.291666666664</c:v>
                </c:pt>
                <c:pt idx="78">
                  <c:v>44480.291666666664</c:v>
                </c:pt>
                <c:pt idx="79">
                  <c:v>44477.291666666664</c:v>
                </c:pt>
                <c:pt idx="80">
                  <c:v>44476.291666666664</c:v>
                </c:pt>
                <c:pt idx="81">
                  <c:v>44475.291666666664</c:v>
                </c:pt>
                <c:pt idx="82">
                  <c:v>44474.291666666664</c:v>
                </c:pt>
                <c:pt idx="83">
                  <c:v>44473.291666666664</c:v>
                </c:pt>
                <c:pt idx="84">
                  <c:v>44470.291666666664</c:v>
                </c:pt>
                <c:pt idx="85">
                  <c:v>44469.291666666664</c:v>
                </c:pt>
                <c:pt idx="86">
                  <c:v>44468.291666666664</c:v>
                </c:pt>
                <c:pt idx="87">
                  <c:v>44467.291666666664</c:v>
                </c:pt>
                <c:pt idx="88">
                  <c:v>44466.291666666664</c:v>
                </c:pt>
                <c:pt idx="89">
                  <c:v>44463.291666666664</c:v>
                </c:pt>
                <c:pt idx="90">
                  <c:v>44462.291666666664</c:v>
                </c:pt>
                <c:pt idx="91">
                  <c:v>44461.291666666664</c:v>
                </c:pt>
                <c:pt idx="92">
                  <c:v>44460.291666666664</c:v>
                </c:pt>
                <c:pt idx="93">
                  <c:v>44459.291666666664</c:v>
                </c:pt>
                <c:pt idx="94">
                  <c:v>44456.291666666664</c:v>
                </c:pt>
                <c:pt idx="95">
                  <c:v>44455.291666666664</c:v>
                </c:pt>
                <c:pt idx="96">
                  <c:v>44454.291666666664</c:v>
                </c:pt>
                <c:pt idx="97">
                  <c:v>44453.291666666664</c:v>
                </c:pt>
                <c:pt idx="98">
                  <c:v>44452.291666666664</c:v>
                </c:pt>
                <c:pt idx="99">
                  <c:v>44449.291666666664</c:v>
                </c:pt>
                <c:pt idx="100">
                  <c:v>44448.291666666664</c:v>
                </c:pt>
                <c:pt idx="101">
                  <c:v>44447.291666666664</c:v>
                </c:pt>
                <c:pt idx="102">
                  <c:v>44446.291666666664</c:v>
                </c:pt>
                <c:pt idx="103">
                  <c:v>44445.291666666664</c:v>
                </c:pt>
                <c:pt idx="104">
                  <c:v>44442.291666666664</c:v>
                </c:pt>
                <c:pt idx="105">
                  <c:v>44441.291666666664</c:v>
                </c:pt>
                <c:pt idx="106">
                  <c:v>44440.291666666664</c:v>
                </c:pt>
                <c:pt idx="107">
                  <c:v>44439.291666666664</c:v>
                </c:pt>
                <c:pt idx="108">
                  <c:v>44438.291666666664</c:v>
                </c:pt>
                <c:pt idx="109">
                  <c:v>44435.291666666664</c:v>
                </c:pt>
                <c:pt idx="110">
                  <c:v>44434.291666666664</c:v>
                </c:pt>
                <c:pt idx="111">
                  <c:v>44433.291666666664</c:v>
                </c:pt>
                <c:pt idx="112">
                  <c:v>44432.291666666664</c:v>
                </c:pt>
                <c:pt idx="113">
                  <c:v>44431.291666666664</c:v>
                </c:pt>
                <c:pt idx="114">
                  <c:v>44428.291666666664</c:v>
                </c:pt>
                <c:pt idx="115">
                  <c:v>44427.291666666664</c:v>
                </c:pt>
                <c:pt idx="116">
                  <c:v>44426.291666666664</c:v>
                </c:pt>
                <c:pt idx="117">
                  <c:v>44425.291666666664</c:v>
                </c:pt>
                <c:pt idx="118">
                  <c:v>44424.291666666664</c:v>
                </c:pt>
                <c:pt idx="119">
                  <c:v>44421.291666666664</c:v>
                </c:pt>
                <c:pt idx="120">
                  <c:v>44420.291666666664</c:v>
                </c:pt>
                <c:pt idx="121">
                  <c:v>44419.291666666664</c:v>
                </c:pt>
                <c:pt idx="122">
                  <c:v>44418.291666666664</c:v>
                </c:pt>
                <c:pt idx="123">
                  <c:v>44417.291666666664</c:v>
                </c:pt>
                <c:pt idx="124">
                  <c:v>44414.291666666664</c:v>
                </c:pt>
                <c:pt idx="125">
                  <c:v>44413.291666666664</c:v>
                </c:pt>
                <c:pt idx="126">
                  <c:v>44412.291666666664</c:v>
                </c:pt>
                <c:pt idx="127">
                  <c:v>44411.291666666664</c:v>
                </c:pt>
                <c:pt idx="128">
                  <c:v>44410.291666666664</c:v>
                </c:pt>
                <c:pt idx="129">
                  <c:v>44407.291666666664</c:v>
                </c:pt>
                <c:pt idx="130">
                  <c:v>44406.291666666664</c:v>
                </c:pt>
                <c:pt idx="131">
                  <c:v>44405.291666666664</c:v>
                </c:pt>
                <c:pt idx="132">
                  <c:v>44404.291666666664</c:v>
                </c:pt>
                <c:pt idx="133">
                  <c:v>44403.291666666664</c:v>
                </c:pt>
                <c:pt idx="134">
                  <c:v>44400.291666666664</c:v>
                </c:pt>
                <c:pt idx="135">
                  <c:v>44399.291666666664</c:v>
                </c:pt>
                <c:pt idx="136">
                  <c:v>44398.291666666664</c:v>
                </c:pt>
                <c:pt idx="137">
                  <c:v>44397.291666666664</c:v>
                </c:pt>
                <c:pt idx="138">
                  <c:v>44396.291666666664</c:v>
                </c:pt>
                <c:pt idx="139">
                  <c:v>44393.291666666664</c:v>
                </c:pt>
                <c:pt idx="140">
                  <c:v>44392.291666666664</c:v>
                </c:pt>
                <c:pt idx="141">
                  <c:v>44391.291666666664</c:v>
                </c:pt>
                <c:pt idx="142">
                  <c:v>44390.291666666664</c:v>
                </c:pt>
                <c:pt idx="143">
                  <c:v>44389.291666666664</c:v>
                </c:pt>
                <c:pt idx="144">
                  <c:v>44386.291666666664</c:v>
                </c:pt>
                <c:pt idx="145">
                  <c:v>44385.291666666664</c:v>
                </c:pt>
                <c:pt idx="146">
                  <c:v>44384.291666666664</c:v>
                </c:pt>
                <c:pt idx="147">
                  <c:v>44383.291666666664</c:v>
                </c:pt>
                <c:pt idx="148">
                  <c:v>44382.291666666664</c:v>
                </c:pt>
                <c:pt idx="149">
                  <c:v>44379.291666666664</c:v>
                </c:pt>
                <c:pt idx="150">
                  <c:v>44378.291666666664</c:v>
                </c:pt>
                <c:pt idx="151">
                  <c:v>44377.291666666664</c:v>
                </c:pt>
                <c:pt idx="152">
                  <c:v>44376.291666666664</c:v>
                </c:pt>
                <c:pt idx="153">
                  <c:v>44375.291666666664</c:v>
                </c:pt>
                <c:pt idx="154">
                  <c:v>44372.291666666664</c:v>
                </c:pt>
                <c:pt idx="155">
                  <c:v>44371.291666666664</c:v>
                </c:pt>
                <c:pt idx="156">
                  <c:v>44370.291666666664</c:v>
                </c:pt>
                <c:pt idx="157">
                  <c:v>44369.291666666664</c:v>
                </c:pt>
                <c:pt idx="158">
                  <c:v>44368.291666666664</c:v>
                </c:pt>
                <c:pt idx="159">
                  <c:v>44365.291666666664</c:v>
                </c:pt>
                <c:pt idx="160">
                  <c:v>44364.291666666664</c:v>
                </c:pt>
                <c:pt idx="161">
                  <c:v>44363.291666666664</c:v>
                </c:pt>
                <c:pt idx="162">
                  <c:v>44362.291666666664</c:v>
                </c:pt>
                <c:pt idx="163">
                  <c:v>44361.291666666664</c:v>
                </c:pt>
                <c:pt idx="164">
                  <c:v>44358.291666666664</c:v>
                </c:pt>
                <c:pt idx="165">
                  <c:v>44357.291666666664</c:v>
                </c:pt>
                <c:pt idx="166">
                  <c:v>44356.291666666664</c:v>
                </c:pt>
                <c:pt idx="167">
                  <c:v>44355.291666666664</c:v>
                </c:pt>
                <c:pt idx="168">
                  <c:v>44354.291666666664</c:v>
                </c:pt>
                <c:pt idx="169">
                  <c:v>44351.291666666664</c:v>
                </c:pt>
                <c:pt idx="170">
                  <c:v>44350.291666666664</c:v>
                </c:pt>
                <c:pt idx="171">
                  <c:v>44349.291666666664</c:v>
                </c:pt>
                <c:pt idx="172">
                  <c:v>44348.291666666664</c:v>
                </c:pt>
                <c:pt idx="173">
                  <c:v>44347.291666666664</c:v>
                </c:pt>
                <c:pt idx="174">
                  <c:v>44344.291666666664</c:v>
                </c:pt>
                <c:pt idx="175">
                  <c:v>44343.291666666664</c:v>
                </c:pt>
                <c:pt idx="176">
                  <c:v>44342.291666666664</c:v>
                </c:pt>
                <c:pt idx="177">
                  <c:v>44341.291666666664</c:v>
                </c:pt>
                <c:pt idx="178">
                  <c:v>44340.291666666664</c:v>
                </c:pt>
                <c:pt idx="179">
                  <c:v>44337.291666666664</c:v>
                </c:pt>
                <c:pt idx="180">
                  <c:v>44336.291666666664</c:v>
                </c:pt>
                <c:pt idx="181">
                  <c:v>44335.291666666664</c:v>
                </c:pt>
                <c:pt idx="182">
                  <c:v>44334.291666666664</c:v>
                </c:pt>
                <c:pt idx="183">
                  <c:v>44333.291666666664</c:v>
                </c:pt>
                <c:pt idx="184">
                  <c:v>44330.291666666664</c:v>
                </c:pt>
                <c:pt idx="185">
                  <c:v>44329.291666666664</c:v>
                </c:pt>
                <c:pt idx="186">
                  <c:v>44328.291666666664</c:v>
                </c:pt>
                <c:pt idx="187">
                  <c:v>44327.291666666664</c:v>
                </c:pt>
                <c:pt idx="188">
                  <c:v>44326.291666666664</c:v>
                </c:pt>
                <c:pt idx="189">
                  <c:v>44323.291666666664</c:v>
                </c:pt>
                <c:pt idx="190">
                  <c:v>44322.291666666664</c:v>
                </c:pt>
                <c:pt idx="191">
                  <c:v>44321.291666666664</c:v>
                </c:pt>
                <c:pt idx="192">
                  <c:v>44320.291666666664</c:v>
                </c:pt>
                <c:pt idx="193">
                  <c:v>44319.291666666664</c:v>
                </c:pt>
                <c:pt idx="194">
                  <c:v>44316.291666666664</c:v>
                </c:pt>
                <c:pt idx="195">
                  <c:v>44315.291666666664</c:v>
                </c:pt>
                <c:pt idx="196">
                  <c:v>44314.291666666664</c:v>
                </c:pt>
                <c:pt idx="197">
                  <c:v>44313.291666666664</c:v>
                </c:pt>
                <c:pt idx="198">
                  <c:v>44312.291666666664</c:v>
                </c:pt>
                <c:pt idx="199">
                  <c:v>44309.291666666664</c:v>
                </c:pt>
                <c:pt idx="200">
                  <c:v>44308.291666666664</c:v>
                </c:pt>
                <c:pt idx="201">
                  <c:v>44307.291666666664</c:v>
                </c:pt>
                <c:pt idx="202">
                  <c:v>44306.291666666664</c:v>
                </c:pt>
                <c:pt idx="203">
                  <c:v>44305.291666666664</c:v>
                </c:pt>
                <c:pt idx="204">
                  <c:v>44302.291666666664</c:v>
                </c:pt>
                <c:pt idx="205">
                  <c:v>44301.291666666664</c:v>
                </c:pt>
                <c:pt idx="206">
                  <c:v>44300.291666666664</c:v>
                </c:pt>
                <c:pt idx="207">
                  <c:v>44299.291666666664</c:v>
                </c:pt>
                <c:pt idx="208">
                  <c:v>44298.291666666664</c:v>
                </c:pt>
                <c:pt idx="209">
                  <c:v>44295.291666666664</c:v>
                </c:pt>
                <c:pt idx="210">
                  <c:v>44294.291666666664</c:v>
                </c:pt>
                <c:pt idx="211">
                  <c:v>44293.291666666664</c:v>
                </c:pt>
                <c:pt idx="212">
                  <c:v>44292.291666666664</c:v>
                </c:pt>
                <c:pt idx="213">
                  <c:v>44291.291666666664</c:v>
                </c:pt>
                <c:pt idx="214">
                  <c:v>44287.291666666664</c:v>
                </c:pt>
                <c:pt idx="215">
                  <c:v>44286.291666666664</c:v>
                </c:pt>
                <c:pt idx="216">
                  <c:v>44285.291666666664</c:v>
                </c:pt>
                <c:pt idx="217">
                  <c:v>44284.291666666664</c:v>
                </c:pt>
                <c:pt idx="218">
                  <c:v>44281.291666666664</c:v>
                </c:pt>
                <c:pt idx="219">
                  <c:v>44280.291666666664</c:v>
                </c:pt>
                <c:pt idx="220">
                  <c:v>44279.291666666664</c:v>
                </c:pt>
                <c:pt idx="221">
                  <c:v>44278.291666666664</c:v>
                </c:pt>
                <c:pt idx="222">
                  <c:v>44277.291666666664</c:v>
                </c:pt>
                <c:pt idx="223">
                  <c:v>44274.291666666664</c:v>
                </c:pt>
                <c:pt idx="224">
                  <c:v>44273.291666666664</c:v>
                </c:pt>
                <c:pt idx="225">
                  <c:v>44272.291666666664</c:v>
                </c:pt>
                <c:pt idx="226">
                  <c:v>44271.291666666664</c:v>
                </c:pt>
                <c:pt idx="227">
                  <c:v>44270.291666666664</c:v>
                </c:pt>
                <c:pt idx="228">
                  <c:v>44267.25</c:v>
                </c:pt>
                <c:pt idx="229">
                  <c:v>44266.25</c:v>
                </c:pt>
                <c:pt idx="230">
                  <c:v>44265.25</c:v>
                </c:pt>
                <c:pt idx="231">
                  <c:v>44264.25</c:v>
                </c:pt>
                <c:pt idx="232">
                  <c:v>44263.25</c:v>
                </c:pt>
                <c:pt idx="233">
                  <c:v>44260.25</c:v>
                </c:pt>
                <c:pt idx="234">
                  <c:v>44259.25</c:v>
                </c:pt>
                <c:pt idx="235">
                  <c:v>44258.25</c:v>
                </c:pt>
                <c:pt idx="236">
                  <c:v>44257.25</c:v>
                </c:pt>
                <c:pt idx="237">
                  <c:v>44256.25</c:v>
                </c:pt>
                <c:pt idx="238">
                  <c:v>44253.25</c:v>
                </c:pt>
                <c:pt idx="239">
                  <c:v>44252.25</c:v>
                </c:pt>
                <c:pt idx="240">
                  <c:v>44251.25</c:v>
                </c:pt>
                <c:pt idx="241">
                  <c:v>44250.25</c:v>
                </c:pt>
                <c:pt idx="242">
                  <c:v>44249.25</c:v>
                </c:pt>
                <c:pt idx="243">
                  <c:v>44246.25</c:v>
                </c:pt>
                <c:pt idx="244">
                  <c:v>44245.25</c:v>
                </c:pt>
                <c:pt idx="245">
                  <c:v>44244.25</c:v>
                </c:pt>
                <c:pt idx="246">
                  <c:v>44243.25</c:v>
                </c:pt>
                <c:pt idx="247">
                  <c:v>44242.25</c:v>
                </c:pt>
                <c:pt idx="248">
                  <c:v>44239.25</c:v>
                </c:pt>
                <c:pt idx="249">
                  <c:v>44238.25</c:v>
                </c:pt>
                <c:pt idx="250">
                  <c:v>44237.25</c:v>
                </c:pt>
                <c:pt idx="251">
                  <c:v>44236.25</c:v>
                </c:pt>
                <c:pt idx="252">
                  <c:v>44235.25</c:v>
                </c:pt>
                <c:pt idx="253">
                  <c:v>44232.25</c:v>
                </c:pt>
                <c:pt idx="254">
                  <c:v>44231.25</c:v>
                </c:pt>
                <c:pt idx="255">
                  <c:v>44230.25</c:v>
                </c:pt>
                <c:pt idx="256">
                  <c:v>44229.25</c:v>
                </c:pt>
                <c:pt idx="257">
                  <c:v>44228.25</c:v>
                </c:pt>
                <c:pt idx="258">
                  <c:v>44225.25</c:v>
                </c:pt>
                <c:pt idx="259">
                  <c:v>44224.25</c:v>
                </c:pt>
                <c:pt idx="260">
                  <c:v>44223.25</c:v>
                </c:pt>
              </c:numCache>
            </c:numRef>
          </c:cat>
          <c:val>
            <c:numRef>
              <c:f>Data!$D$9:$D$907</c:f>
              <c:numCache>
                <c:formatCode>General</c:formatCode>
                <c:ptCount val="899"/>
                <c:pt idx="0">
                  <c:v>89.34</c:v>
                </c:pt>
                <c:pt idx="1">
                  <c:v>89.96</c:v>
                </c:pt>
                <c:pt idx="2">
                  <c:v>88.2</c:v>
                </c:pt>
                <c:pt idx="3">
                  <c:v>86.27</c:v>
                </c:pt>
                <c:pt idx="4">
                  <c:v>87.89</c:v>
                </c:pt>
                <c:pt idx="5">
                  <c:v>88.38</c:v>
                </c:pt>
                <c:pt idx="6">
                  <c:v>88.44</c:v>
                </c:pt>
                <c:pt idx="7">
                  <c:v>87.51</c:v>
                </c:pt>
                <c:pt idx="8">
                  <c:v>86.48</c:v>
                </c:pt>
                <c:pt idx="9">
                  <c:v>86.06</c:v>
                </c:pt>
                <c:pt idx="10">
                  <c:v>84.47</c:v>
                </c:pt>
                <c:pt idx="11">
                  <c:v>84.67</c:v>
                </c:pt>
                <c:pt idx="12">
                  <c:v>83.72</c:v>
                </c:pt>
                <c:pt idx="13">
                  <c:v>80.87</c:v>
                </c:pt>
                <c:pt idx="14">
                  <c:v>81.75</c:v>
                </c:pt>
                <c:pt idx="15">
                  <c:v>81.99</c:v>
                </c:pt>
                <c:pt idx="16">
                  <c:v>80.8</c:v>
                </c:pt>
                <c:pt idx="17">
                  <c:v>80</c:v>
                </c:pt>
                <c:pt idx="18">
                  <c:v>78.98</c:v>
                </c:pt>
                <c:pt idx="19">
                  <c:v>77.78</c:v>
                </c:pt>
                <c:pt idx="20">
                  <c:v>79.53</c:v>
                </c:pt>
                <c:pt idx="21">
                  <c:v>79.209999999999994</c:v>
                </c:pt>
                <c:pt idx="22">
                  <c:v>78.67</c:v>
                </c:pt>
                <c:pt idx="23">
                  <c:v>78.22</c:v>
                </c:pt>
                <c:pt idx="24">
                  <c:v>75.790000000000006</c:v>
                </c:pt>
                <c:pt idx="25">
                  <c:v>76.64</c:v>
                </c:pt>
                <c:pt idx="26">
                  <c:v>75.28</c:v>
                </c:pt>
                <c:pt idx="27">
                  <c:v>73.959999999999994</c:v>
                </c:pt>
                <c:pt idx="28">
                  <c:v>71.569999999999993</c:v>
                </c:pt>
                <c:pt idx="29">
                  <c:v>73.52</c:v>
                </c:pt>
                <c:pt idx="30">
                  <c:v>74.92</c:v>
                </c:pt>
                <c:pt idx="31">
                  <c:v>73.78</c:v>
                </c:pt>
                <c:pt idx="32">
                  <c:v>73.63</c:v>
                </c:pt>
                <c:pt idx="33">
                  <c:v>74.28</c:v>
                </c:pt>
                <c:pt idx="34">
                  <c:v>74.91</c:v>
                </c:pt>
                <c:pt idx="35">
                  <c:v>74.23</c:v>
                </c:pt>
                <c:pt idx="36">
                  <c:v>75.59</c:v>
                </c:pt>
                <c:pt idx="37">
                  <c:v>75.099999999999994</c:v>
                </c:pt>
                <c:pt idx="38">
                  <c:v>72.69</c:v>
                </c:pt>
                <c:pt idx="39">
                  <c:v>69.510000000000005</c:v>
                </c:pt>
                <c:pt idx="40">
                  <c:v>69.319999999999993</c:v>
                </c:pt>
                <c:pt idx="41">
                  <c:v>68.569999999999993</c:v>
                </c:pt>
                <c:pt idx="42">
                  <c:v>68.88</c:v>
                </c:pt>
                <c:pt idx="43">
                  <c:v>72.84</c:v>
                </c:pt>
                <c:pt idx="44">
                  <c:v>71.209999999999994</c:v>
                </c:pt>
                <c:pt idx="45">
                  <c:v>80.36</c:v>
                </c:pt>
                <c:pt idx="46">
                  <c:v>80.42</c:v>
                </c:pt>
                <c:pt idx="47">
                  <c:v>80.66</c:v>
                </c:pt>
                <c:pt idx="48">
                  <c:v>78.349999999999994</c:v>
                </c:pt>
                <c:pt idx="49">
                  <c:v>77.37</c:v>
                </c:pt>
                <c:pt idx="50">
                  <c:v>79.55</c:v>
                </c:pt>
                <c:pt idx="51">
                  <c:v>78.489999999999995</c:v>
                </c:pt>
                <c:pt idx="52">
                  <c:v>80.48</c:v>
                </c:pt>
                <c:pt idx="53">
                  <c:v>80.14</c:v>
                </c:pt>
                <c:pt idx="54">
                  <c:v>80.2</c:v>
                </c:pt>
                <c:pt idx="55">
                  <c:v>80.900000000000006</c:v>
                </c:pt>
                <c:pt idx="56">
                  <c:v>80.540000000000006</c:v>
                </c:pt>
                <c:pt idx="57">
                  <c:v>82.46</c:v>
                </c:pt>
                <c:pt idx="58">
                  <c:v>81.37</c:v>
                </c:pt>
                <c:pt idx="59">
                  <c:v>80.73</c:v>
                </c:pt>
                <c:pt idx="60">
                  <c:v>78.52</c:v>
                </c:pt>
                <c:pt idx="61">
                  <c:v>79.72</c:v>
                </c:pt>
                <c:pt idx="62">
                  <c:v>82.24</c:v>
                </c:pt>
                <c:pt idx="63">
                  <c:v>82.15</c:v>
                </c:pt>
                <c:pt idx="64">
                  <c:v>81.430000000000007</c:v>
                </c:pt>
                <c:pt idx="65">
                  <c:v>81.52</c:v>
                </c:pt>
                <c:pt idx="66">
                  <c:v>81.739999999999995</c:v>
                </c:pt>
                <c:pt idx="67">
                  <c:v>83.46</c:v>
                </c:pt>
                <c:pt idx="68">
                  <c:v>83.08</c:v>
                </c:pt>
                <c:pt idx="69">
                  <c:v>82.59</c:v>
                </c:pt>
                <c:pt idx="70">
                  <c:v>82.16</c:v>
                </c:pt>
                <c:pt idx="71">
                  <c:v>83.44</c:v>
                </c:pt>
                <c:pt idx="72">
                  <c:v>82.65</c:v>
                </c:pt>
                <c:pt idx="73">
                  <c:v>82.03</c:v>
                </c:pt>
                <c:pt idx="74">
                  <c:v>82.47</c:v>
                </c:pt>
                <c:pt idx="75">
                  <c:v>81.78</c:v>
                </c:pt>
                <c:pt idx="76">
                  <c:v>81.099999999999994</c:v>
                </c:pt>
                <c:pt idx="77">
                  <c:v>81.209999999999994</c:v>
                </c:pt>
                <c:pt idx="78">
                  <c:v>81.349999999999994</c:v>
                </c:pt>
                <c:pt idx="79">
                  <c:v>80.14</c:v>
                </c:pt>
                <c:pt idx="80">
                  <c:v>79.78</c:v>
                </c:pt>
                <c:pt idx="81">
                  <c:v>78.900000000000006</c:v>
                </c:pt>
                <c:pt idx="82">
                  <c:v>80.3</c:v>
                </c:pt>
                <c:pt idx="83">
                  <c:v>78.95</c:v>
                </c:pt>
                <c:pt idx="84">
                  <c:v>77.069999999999993</c:v>
                </c:pt>
                <c:pt idx="85">
                  <c:v>76.06</c:v>
                </c:pt>
                <c:pt idx="86">
                  <c:v>75.95</c:v>
                </c:pt>
                <c:pt idx="87">
                  <c:v>76.099999999999994</c:v>
                </c:pt>
                <c:pt idx="88">
                  <c:v>76.41</c:v>
                </c:pt>
                <c:pt idx="89">
                  <c:v>74.86</c:v>
                </c:pt>
                <c:pt idx="90">
                  <c:v>74.11</c:v>
                </c:pt>
                <c:pt idx="91">
                  <c:v>73.040000000000006</c:v>
                </c:pt>
                <c:pt idx="92">
                  <c:v>71.400000000000006</c:v>
                </c:pt>
                <c:pt idx="93">
                  <c:v>70.91</c:v>
                </c:pt>
                <c:pt idx="94">
                  <c:v>72.42</c:v>
                </c:pt>
                <c:pt idx="95">
                  <c:v>72.930000000000007</c:v>
                </c:pt>
                <c:pt idx="96">
                  <c:v>72.83</c:v>
                </c:pt>
                <c:pt idx="97">
                  <c:v>71.23</c:v>
                </c:pt>
                <c:pt idx="98">
                  <c:v>71.260000000000005</c:v>
                </c:pt>
                <c:pt idx="99">
                  <c:v>70.63</c:v>
                </c:pt>
                <c:pt idx="100">
                  <c:v>69.19</c:v>
                </c:pt>
                <c:pt idx="101">
                  <c:v>70.099999999999994</c:v>
                </c:pt>
                <c:pt idx="102">
                  <c:v>69.58</c:v>
                </c:pt>
                <c:pt idx="103">
                  <c:v>70.14</c:v>
                </c:pt>
                <c:pt idx="104">
                  <c:v>70.48</c:v>
                </c:pt>
                <c:pt idx="105">
                  <c:v>70.92</c:v>
                </c:pt>
                <c:pt idx="106">
                  <c:v>69.650000000000006</c:v>
                </c:pt>
                <c:pt idx="107">
                  <c:v>69.56</c:v>
                </c:pt>
                <c:pt idx="108">
                  <c:v>69.95</c:v>
                </c:pt>
                <c:pt idx="109">
                  <c:v>69.53</c:v>
                </c:pt>
                <c:pt idx="110">
                  <c:v>68.11</c:v>
                </c:pt>
                <c:pt idx="111">
                  <c:v>69.02</c:v>
                </c:pt>
                <c:pt idx="112">
                  <c:v>68.27</c:v>
                </c:pt>
                <c:pt idx="113">
                  <c:v>66.489999999999995</c:v>
                </c:pt>
                <c:pt idx="114">
                  <c:v>63.14</c:v>
                </c:pt>
                <c:pt idx="115">
                  <c:v>64.36</c:v>
                </c:pt>
                <c:pt idx="116">
                  <c:v>66.03</c:v>
                </c:pt>
                <c:pt idx="117">
                  <c:v>66.87</c:v>
                </c:pt>
                <c:pt idx="118">
                  <c:v>67.489999999999995</c:v>
                </c:pt>
                <c:pt idx="119">
                  <c:v>68.489999999999995</c:v>
                </c:pt>
                <c:pt idx="120">
                  <c:v>69.12</c:v>
                </c:pt>
                <c:pt idx="121">
                  <c:v>69.27</c:v>
                </c:pt>
                <c:pt idx="122">
                  <c:v>68.42</c:v>
                </c:pt>
                <c:pt idx="123">
                  <c:v>66.89</c:v>
                </c:pt>
                <c:pt idx="124">
                  <c:v>68.56</c:v>
                </c:pt>
                <c:pt idx="125">
                  <c:v>68.81</c:v>
                </c:pt>
                <c:pt idx="126">
                  <c:v>67.88</c:v>
                </c:pt>
                <c:pt idx="127">
                  <c:v>69.5</c:v>
                </c:pt>
                <c:pt idx="128">
                  <c:v>69.75</c:v>
                </c:pt>
                <c:pt idx="129">
                  <c:v>71.92</c:v>
                </c:pt>
                <c:pt idx="130">
                  <c:v>71.790000000000006</c:v>
                </c:pt>
                <c:pt idx="131">
                  <c:v>70.55</c:v>
                </c:pt>
                <c:pt idx="132">
                  <c:v>70.06</c:v>
                </c:pt>
                <c:pt idx="133">
                  <c:v>70.19</c:v>
                </c:pt>
                <c:pt idx="134">
                  <c:v>70.03</c:v>
                </c:pt>
                <c:pt idx="135">
                  <c:v>69.87</c:v>
                </c:pt>
                <c:pt idx="136">
                  <c:v>68.72</c:v>
                </c:pt>
                <c:pt idx="137">
                  <c:v>66.19</c:v>
                </c:pt>
                <c:pt idx="138">
                  <c:v>65.63</c:v>
                </c:pt>
                <c:pt idx="139">
                  <c:v>70.14</c:v>
                </c:pt>
                <c:pt idx="140">
                  <c:v>69.8</c:v>
                </c:pt>
                <c:pt idx="141">
                  <c:v>70.7</c:v>
                </c:pt>
                <c:pt idx="142">
                  <c:v>72.260000000000005</c:v>
                </c:pt>
                <c:pt idx="143">
                  <c:v>71.040000000000006</c:v>
                </c:pt>
                <c:pt idx="144">
                  <c:v>71.209999999999994</c:v>
                </c:pt>
                <c:pt idx="145">
                  <c:v>69.849999999999994</c:v>
                </c:pt>
                <c:pt idx="146">
                  <c:v>69.14</c:v>
                </c:pt>
                <c:pt idx="147">
                  <c:v>70.069999999999993</c:v>
                </c:pt>
                <c:pt idx="148">
                  <c:v>72.58</c:v>
                </c:pt>
                <c:pt idx="149">
                  <c:v>72.05</c:v>
                </c:pt>
                <c:pt idx="150">
                  <c:v>71.709999999999994</c:v>
                </c:pt>
                <c:pt idx="151">
                  <c:v>70.760000000000005</c:v>
                </c:pt>
                <c:pt idx="152">
                  <c:v>70.73</c:v>
                </c:pt>
                <c:pt idx="153">
                  <c:v>70.62</c:v>
                </c:pt>
                <c:pt idx="154">
                  <c:v>71.56</c:v>
                </c:pt>
                <c:pt idx="155">
                  <c:v>71.12</c:v>
                </c:pt>
                <c:pt idx="156">
                  <c:v>70.8</c:v>
                </c:pt>
                <c:pt idx="157">
                  <c:v>70.31</c:v>
                </c:pt>
                <c:pt idx="158">
                  <c:v>70.099999999999994</c:v>
                </c:pt>
                <c:pt idx="159">
                  <c:v>69.14</c:v>
                </c:pt>
                <c:pt idx="160">
                  <c:v>68.8</c:v>
                </c:pt>
                <c:pt idx="161">
                  <c:v>70.11</c:v>
                </c:pt>
                <c:pt idx="162">
                  <c:v>69.86</c:v>
                </c:pt>
                <c:pt idx="163">
                  <c:v>69.14</c:v>
                </c:pt>
                <c:pt idx="164">
                  <c:v>69.02</c:v>
                </c:pt>
                <c:pt idx="165">
                  <c:v>68.92</c:v>
                </c:pt>
                <c:pt idx="166">
                  <c:v>68.78</c:v>
                </c:pt>
                <c:pt idx="167">
                  <c:v>68.849999999999994</c:v>
                </c:pt>
                <c:pt idx="168">
                  <c:v>68.3</c:v>
                </c:pt>
                <c:pt idx="169">
                  <c:v>68.489999999999995</c:v>
                </c:pt>
                <c:pt idx="170">
                  <c:v>67.92</c:v>
                </c:pt>
                <c:pt idx="171">
                  <c:v>67.95</c:v>
                </c:pt>
                <c:pt idx="172">
                  <c:v>67.03</c:v>
                </c:pt>
                <c:pt idx="173">
                  <c:v>66.27</c:v>
                </c:pt>
                <c:pt idx="174">
                  <c:v>65.7</c:v>
                </c:pt>
                <c:pt idx="175">
                  <c:v>66.180000000000007</c:v>
                </c:pt>
                <c:pt idx="176">
                  <c:v>65.849999999999994</c:v>
                </c:pt>
                <c:pt idx="177">
                  <c:v>65.61</c:v>
                </c:pt>
                <c:pt idx="178">
                  <c:v>65.64</c:v>
                </c:pt>
                <c:pt idx="179">
                  <c:v>63.87</c:v>
                </c:pt>
                <c:pt idx="180">
                  <c:v>62.71</c:v>
                </c:pt>
                <c:pt idx="181">
                  <c:v>63.7</c:v>
                </c:pt>
                <c:pt idx="182">
                  <c:v>65.53</c:v>
                </c:pt>
                <c:pt idx="183">
                  <c:v>66.010000000000005</c:v>
                </c:pt>
                <c:pt idx="184">
                  <c:v>65.52</c:v>
                </c:pt>
                <c:pt idx="185">
                  <c:v>64.510000000000005</c:v>
                </c:pt>
                <c:pt idx="186">
                  <c:v>66.680000000000007</c:v>
                </c:pt>
                <c:pt idx="187">
                  <c:v>65.98</c:v>
                </c:pt>
                <c:pt idx="188">
                  <c:v>65.56</c:v>
                </c:pt>
                <c:pt idx="189">
                  <c:v>65.33</c:v>
                </c:pt>
                <c:pt idx="190">
                  <c:v>64.900000000000006</c:v>
                </c:pt>
                <c:pt idx="191">
                  <c:v>65.45</c:v>
                </c:pt>
                <c:pt idx="192">
                  <c:v>65.319999999999993</c:v>
                </c:pt>
                <c:pt idx="193">
                  <c:v>64.12</c:v>
                </c:pt>
                <c:pt idx="194">
                  <c:v>63.24</c:v>
                </c:pt>
                <c:pt idx="195">
                  <c:v>64.45</c:v>
                </c:pt>
                <c:pt idx="196">
                  <c:v>63.66</c:v>
                </c:pt>
                <c:pt idx="197">
                  <c:v>63</c:v>
                </c:pt>
                <c:pt idx="198">
                  <c:v>62.24</c:v>
                </c:pt>
                <c:pt idx="199">
                  <c:v>62.35</c:v>
                </c:pt>
                <c:pt idx="200">
                  <c:v>61.72</c:v>
                </c:pt>
                <c:pt idx="201">
                  <c:v>61.47</c:v>
                </c:pt>
                <c:pt idx="202">
                  <c:v>62.37</c:v>
                </c:pt>
                <c:pt idx="203">
                  <c:v>62.93</c:v>
                </c:pt>
                <c:pt idx="204">
                  <c:v>62.89</c:v>
                </c:pt>
                <c:pt idx="205">
                  <c:v>63.09</c:v>
                </c:pt>
                <c:pt idx="206">
                  <c:v>63.12</c:v>
                </c:pt>
                <c:pt idx="207">
                  <c:v>60.89</c:v>
                </c:pt>
                <c:pt idx="208">
                  <c:v>60.37</c:v>
                </c:pt>
                <c:pt idx="209">
                  <c:v>59.94</c:v>
                </c:pt>
                <c:pt idx="210">
                  <c:v>59.99</c:v>
                </c:pt>
                <c:pt idx="211">
                  <c:v>60.45</c:v>
                </c:pt>
                <c:pt idx="212">
                  <c:v>60.25</c:v>
                </c:pt>
                <c:pt idx="213">
                  <c:v>59.63</c:v>
                </c:pt>
                <c:pt idx="214">
                  <c:v>61.47</c:v>
                </c:pt>
                <c:pt idx="215">
                  <c:v>59.2</c:v>
                </c:pt>
                <c:pt idx="216">
                  <c:v>60.13</c:v>
                </c:pt>
                <c:pt idx="217">
                  <c:v>60.84</c:v>
                </c:pt>
                <c:pt idx="218">
                  <c:v>60.65</c:v>
                </c:pt>
                <c:pt idx="219">
                  <c:v>58.75</c:v>
                </c:pt>
                <c:pt idx="220">
                  <c:v>60.87</c:v>
                </c:pt>
                <c:pt idx="221">
                  <c:v>58.4</c:v>
                </c:pt>
                <c:pt idx="222">
                  <c:v>60.88</c:v>
                </c:pt>
                <c:pt idx="223">
                  <c:v>60.63</c:v>
                </c:pt>
                <c:pt idx="224">
                  <c:v>59.75</c:v>
                </c:pt>
                <c:pt idx="225">
                  <c:v>63.03</c:v>
                </c:pt>
                <c:pt idx="226">
                  <c:v>62.95</c:v>
                </c:pt>
                <c:pt idx="227">
                  <c:v>63.17</c:v>
                </c:pt>
                <c:pt idx="228">
                  <c:v>63.38</c:v>
                </c:pt>
                <c:pt idx="229">
                  <c:v>63.54</c:v>
                </c:pt>
                <c:pt idx="230">
                  <c:v>62.36</c:v>
                </c:pt>
                <c:pt idx="231">
                  <c:v>62.24</c:v>
                </c:pt>
                <c:pt idx="232">
                  <c:v>62.63</c:v>
                </c:pt>
                <c:pt idx="233">
                  <c:v>63.17</c:v>
                </c:pt>
                <c:pt idx="234">
                  <c:v>61.39</c:v>
                </c:pt>
                <c:pt idx="235">
                  <c:v>59.66</c:v>
                </c:pt>
                <c:pt idx="236">
                  <c:v>58.51</c:v>
                </c:pt>
                <c:pt idx="237">
                  <c:v>58.9</c:v>
                </c:pt>
                <c:pt idx="238">
                  <c:v>59.48</c:v>
                </c:pt>
                <c:pt idx="239">
                  <c:v>61.14</c:v>
                </c:pt>
                <c:pt idx="240">
                  <c:v>61.2</c:v>
                </c:pt>
                <c:pt idx="241">
                  <c:v>59.75</c:v>
                </c:pt>
                <c:pt idx="242">
                  <c:v>59.49</c:v>
                </c:pt>
                <c:pt idx="243">
                  <c:v>57.76</c:v>
                </c:pt>
                <c:pt idx="244">
                  <c:v>58.26</c:v>
                </c:pt>
                <c:pt idx="245">
                  <c:v>58.54</c:v>
                </c:pt>
                <c:pt idx="246">
                  <c:v>58.15</c:v>
                </c:pt>
                <c:pt idx="247">
                  <c:v>58.08</c:v>
                </c:pt>
                <c:pt idx="248">
                  <c:v>57.43</c:v>
                </c:pt>
                <c:pt idx="249">
                  <c:v>56.71</c:v>
                </c:pt>
                <c:pt idx="250">
                  <c:v>57</c:v>
                </c:pt>
                <c:pt idx="251">
                  <c:v>56.76</c:v>
                </c:pt>
                <c:pt idx="252">
                  <c:v>56.41</c:v>
                </c:pt>
                <c:pt idx="253">
                  <c:v>55.36</c:v>
                </c:pt>
                <c:pt idx="254">
                  <c:v>54.96</c:v>
                </c:pt>
                <c:pt idx="255">
                  <c:v>54.66</c:v>
                </c:pt>
                <c:pt idx="256">
                  <c:v>54.05</c:v>
                </c:pt>
                <c:pt idx="257">
                  <c:v>53.26</c:v>
                </c:pt>
                <c:pt idx="258">
                  <c:v>52.19</c:v>
                </c:pt>
                <c:pt idx="259">
                  <c:v>52.31</c:v>
                </c:pt>
                <c:pt idx="260">
                  <c:v>52.81</c:v>
                </c:pt>
              </c:numCache>
            </c:numRef>
          </c:val>
          <c:smooth val="0"/>
          <c:extLst>
            <c:ext xmlns:c16="http://schemas.microsoft.com/office/drawing/2014/chart" uri="{C3380CC4-5D6E-409C-BE32-E72D297353CC}">
              <c16:uniqueId val="{00000000-9DC8-4E8B-9E3D-85F2073C0299}"/>
            </c:ext>
          </c:extLst>
        </c:ser>
        <c:ser>
          <c:idx val="1"/>
          <c:order val="1"/>
          <c:tx>
            <c:strRef>
              <c:f>Data!$E$8</c:f>
              <c:strCache>
                <c:ptCount val="1"/>
                <c:pt idx="0">
                  <c:v>MA(BRN 1!-ICE,20)</c:v>
                </c:pt>
              </c:strCache>
            </c:strRef>
          </c:tx>
          <c:spPr>
            <a:ln w="50800">
              <a:solidFill>
                <a:srgbClr val="FF0000"/>
              </a:solidFill>
            </a:ln>
          </c:spPr>
          <c:marker>
            <c:symbol val="none"/>
          </c:marker>
          <c:cat>
            <c:numRef>
              <c:f>Data!$C$9:$C$907</c:f>
              <c:numCache>
                <c:formatCode>mm/dd/yyyy</c:formatCode>
                <c:ptCount val="899"/>
                <c:pt idx="0">
                  <c:v>44588.25</c:v>
                </c:pt>
                <c:pt idx="1">
                  <c:v>44587.25</c:v>
                </c:pt>
                <c:pt idx="2">
                  <c:v>44586.25</c:v>
                </c:pt>
                <c:pt idx="3">
                  <c:v>44585.25</c:v>
                </c:pt>
                <c:pt idx="4">
                  <c:v>44582.25</c:v>
                </c:pt>
                <c:pt idx="5">
                  <c:v>44581.25</c:v>
                </c:pt>
                <c:pt idx="6">
                  <c:v>44580.25</c:v>
                </c:pt>
                <c:pt idx="7">
                  <c:v>44579.25</c:v>
                </c:pt>
                <c:pt idx="8">
                  <c:v>44578.25</c:v>
                </c:pt>
                <c:pt idx="9">
                  <c:v>44575.25</c:v>
                </c:pt>
                <c:pt idx="10">
                  <c:v>44574.25</c:v>
                </c:pt>
                <c:pt idx="11">
                  <c:v>44573.25</c:v>
                </c:pt>
                <c:pt idx="12">
                  <c:v>44572.25</c:v>
                </c:pt>
                <c:pt idx="13">
                  <c:v>44571.25</c:v>
                </c:pt>
                <c:pt idx="14">
                  <c:v>44568.25</c:v>
                </c:pt>
                <c:pt idx="15">
                  <c:v>44567.25</c:v>
                </c:pt>
                <c:pt idx="16">
                  <c:v>44566.25</c:v>
                </c:pt>
                <c:pt idx="17">
                  <c:v>44565.25</c:v>
                </c:pt>
                <c:pt idx="18">
                  <c:v>44564.25</c:v>
                </c:pt>
                <c:pt idx="19">
                  <c:v>44561.25</c:v>
                </c:pt>
                <c:pt idx="20">
                  <c:v>44560.25</c:v>
                </c:pt>
                <c:pt idx="21">
                  <c:v>44559.25</c:v>
                </c:pt>
                <c:pt idx="22">
                  <c:v>44558.25</c:v>
                </c:pt>
                <c:pt idx="23">
                  <c:v>44557.25</c:v>
                </c:pt>
                <c:pt idx="24">
                  <c:v>44554.25</c:v>
                </c:pt>
                <c:pt idx="25">
                  <c:v>44553.25</c:v>
                </c:pt>
                <c:pt idx="26">
                  <c:v>44552.25</c:v>
                </c:pt>
                <c:pt idx="27">
                  <c:v>44551.25</c:v>
                </c:pt>
                <c:pt idx="28">
                  <c:v>44550.25</c:v>
                </c:pt>
                <c:pt idx="29">
                  <c:v>44547.25</c:v>
                </c:pt>
                <c:pt idx="30">
                  <c:v>44546.25</c:v>
                </c:pt>
                <c:pt idx="31">
                  <c:v>44545.25</c:v>
                </c:pt>
                <c:pt idx="32">
                  <c:v>44544.25</c:v>
                </c:pt>
                <c:pt idx="33">
                  <c:v>44543.25</c:v>
                </c:pt>
                <c:pt idx="34">
                  <c:v>44540.25</c:v>
                </c:pt>
                <c:pt idx="35">
                  <c:v>44539.25</c:v>
                </c:pt>
                <c:pt idx="36">
                  <c:v>44538.25</c:v>
                </c:pt>
                <c:pt idx="37">
                  <c:v>44537.25</c:v>
                </c:pt>
                <c:pt idx="38">
                  <c:v>44536.25</c:v>
                </c:pt>
                <c:pt idx="39">
                  <c:v>44533.25</c:v>
                </c:pt>
                <c:pt idx="40">
                  <c:v>44532.25</c:v>
                </c:pt>
                <c:pt idx="41">
                  <c:v>44531.25</c:v>
                </c:pt>
                <c:pt idx="42">
                  <c:v>44530.25</c:v>
                </c:pt>
                <c:pt idx="43">
                  <c:v>44529.25</c:v>
                </c:pt>
                <c:pt idx="44">
                  <c:v>44526.25</c:v>
                </c:pt>
                <c:pt idx="45">
                  <c:v>44525.25</c:v>
                </c:pt>
                <c:pt idx="46">
                  <c:v>44524.25</c:v>
                </c:pt>
                <c:pt idx="47">
                  <c:v>44523.25</c:v>
                </c:pt>
                <c:pt idx="48">
                  <c:v>44522.25</c:v>
                </c:pt>
                <c:pt idx="49">
                  <c:v>44519.25</c:v>
                </c:pt>
                <c:pt idx="50">
                  <c:v>44518.25</c:v>
                </c:pt>
                <c:pt idx="51">
                  <c:v>44517.25</c:v>
                </c:pt>
                <c:pt idx="52">
                  <c:v>44516.25</c:v>
                </c:pt>
                <c:pt idx="53">
                  <c:v>44515.25</c:v>
                </c:pt>
                <c:pt idx="54">
                  <c:v>44512.25</c:v>
                </c:pt>
                <c:pt idx="55">
                  <c:v>44511.25</c:v>
                </c:pt>
                <c:pt idx="56">
                  <c:v>44510.25</c:v>
                </c:pt>
                <c:pt idx="57">
                  <c:v>44509.25</c:v>
                </c:pt>
                <c:pt idx="58">
                  <c:v>44508.25</c:v>
                </c:pt>
                <c:pt idx="59">
                  <c:v>44505.291666666664</c:v>
                </c:pt>
                <c:pt idx="60">
                  <c:v>44504.291666666664</c:v>
                </c:pt>
                <c:pt idx="61">
                  <c:v>44503.291666666664</c:v>
                </c:pt>
                <c:pt idx="62">
                  <c:v>44502.291666666664</c:v>
                </c:pt>
                <c:pt idx="63">
                  <c:v>44501.291666666664</c:v>
                </c:pt>
                <c:pt idx="64">
                  <c:v>44498.291666666664</c:v>
                </c:pt>
                <c:pt idx="65">
                  <c:v>44497.291666666664</c:v>
                </c:pt>
                <c:pt idx="66">
                  <c:v>44496.291666666664</c:v>
                </c:pt>
                <c:pt idx="67">
                  <c:v>44495.291666666664</c:v>
                </c:pt>
                <c:pt idx="68">
                  <c:v>44494.291666666664</c:v>
                </c:pt>
                <c:pt idx="69">
                  <c:v>44491.291666666664</c:v>
                </c:pt>
                <c:pt idx="70">
                  <c:v>44490.291666666664</c:v>
                </c:pt>
                <c:pt idx="71">
                  <c:v>44489.291666666664</c:v>
                </c:pt>
                <c:pt idx="72">
                  <c:v>44488.291666666664</c:v>
                </c:pt>
                <c:pt idx="73">
                  <c:v>44487.291666666664</c:v>
                </c:pt>
                <c:pt idx="74">
                  <c:v>44484.291666666664</c:v>
                </c:pt>
                <c:pt idx="75">
                  <c:v>44483.291666666664</c:v>
                </c:pt>
                <c:pt idx="76">
                  <c:v>44482.291666666664</c:v>
                </c:pt>
                <c:pt idx="77">
                  <c:v>44481.291666666664</c:v>
                </c:pt>
                <c:pt idx="78">
                  <c:v>44480.291666666664</c:v>
                </c:pt>
                <c:pt idx="79">
                  <c:v>44477.291666666664</c:v>
                </c:pt>
                <c:pt idx="80">
                  <c:v>44476.291666666664</c:v>
                </c:pt>
                <c:pt idx="81">
                  <c:v>44475.291666666664</c:v>
                </c:pt>
                <c:pt idx="82">
                  <c:v>44474.291666666664</c:v>
                </c:pt>
                <c:pt idx="83">
                  <c:v>44473.291666666664</c:v>
                </c:pt>
                <c:pt idx="84">
                  <c:v>44470.291666666664</c:v>
                </c:pt>
                <c:pt idx="85">
                  <c:v>44469.291666666664</c:v>
                </c:pt>
                <c:pt idx="86">
                  <c:v>44468.291666666664</c:v>
                </c:pt>
                <c:pt idx="87">
                  <c:v>44467.291666666664</c:v>
                </c:pt>
                <c:pt idx="88">
                  <c:v>44466.291666666664</c:v>
                </c:pt>
                <c:pt idx="89">
                  <c:v>44463.291666666664</c:v>
                </c:pt>
                <c:pt idx="90">
                  <c:v>44462.291666666664</c:v>
                </c:pt>
                <c:pt idx="91">
                  <c:v>44461.291666666664</c:v>
                </c:pt>
                <c:pt idx="92">
                  <c:v>44460.291666666664</c:v>
                </c:pt>
                <c:pt idx="93">
                  <c:v>44459.291666666664</c:v>
                </c:pt>
                <c:pt idx="94">
                  <c:v>44456.291666666664</c:v>
                </c:pt>
                <c:pt idx="95">
                  <c:v>44455.291666666664</c:v>
                </c:pt>
                <c:pt idx="96">
                  <c:v>44454.291666666664</c:v>
                </c:pt>
                <c:pt idx="97">
                  <c:v>44453.291666666664</c:v>
                </c:pt>
                <c:pt idx="98">
                  <c:v>44452.291666666664</c:v>
                </c:pt>
                <c:pt idx="99">
                  <c:v>44449.291666666664</c:v>
                </c:pt>
                <c:pt idx="100">
                  <c:v>44448.291666666664</c:v>
                </c:pt>
                <c:pt idx="101">
                  <c:v>44447.291666666664</c:v>
                </c:pt>
                <c:pt idx="102">
                  <c:v>44446.291666666664</c:v>
                </c:pt>
                <c:pt idx="103">
                  <c:v>44445.291666666664</c:v>
                </c:pt>
                <c:pt idx="104">
                  <c:v>44442.291666666664</c:v>
                </c:pt>
                <c:pt idx="105">
                  <c:v>44441.291666666664</c:v>
                </c:pt>
                <c:pt idx="106">
                  <c:v>44440.291666666664</c:v>
                </c:pt>
                <c:pt idx="107">
                  <c:v>44439.291666666664</c:v>
                </c:pt>
                <c:pt idx="108">
                  <c:v>44438.291666666664</c:v>
                </c:pt>
                <c:pt idx="109">
                  <c:v>44435.291666666664</c:v>
                </c:pt>
                <c:pt idx="110">
                  <c:v>44434.291666666664</c:v>
                </c:pt>
                <c:pt idx="111">
                  <c:v>44433.291666666664</c:v>
                </c:pt>
                <c:pt idx="112">
                  <c:v>44432.291666666664</c:v>
                </c:pt>
                <c:pt idx="113">
                  <c:v>44431.291666666664</c:v>
                </c:pt>
                <c:pt idx="114">
                  <c:v>44428.291666666664</c:v>
                </c:pt>
                <c:pt idx="115">
                  <c:v>44427.291666666664</c:v>
                </c:pt>
                <c:pt idx="116">
                  <c:v>44426.291666666664</c:v>
                </c:pt>
                <c:pt idx="117">
                  <c:v>44425.291666666664</c:v>
                </c:pt>
                <c:pt idx="118">
                  <c:v>44424.291666666664</c:v>
                </c:pt>
                <c:pt idx="119">
                  <c:v>44421.291666666664</c:v>
                </c:pt>
                <c:pt idx="120">
                  <c:v>44420.291666666664</c:v>
                </c:pt>
                <c:pt idx="121">
                  <c:v>44419.291666666664</c:v>
                </c:pt>
                <c:pt idx="122">
                  <c:v>44418.291666666664</c:v>
                </c:pt>
                <c:pt idx="123">
                  <c:v>44417.291666666664</c:v>
                </c:pt>
                <c:pt idx="124">
                  <c:v>44414.291666666664</c:v>
                </c:pt>
                <c:pt idx="125">
                  <c:v>44413.291666666664</c:v>
                </c:pt>
                <c:pt idx="126">
                  <c:v>44412.291666666664</c:v>
                </c:pt>
                <c:pt idx="127">
                  <c:v>44411.291666666664</c:v>
                </c:pt>
                <c:pt idx="128">
                  <c:v>44410.291666666664</c:v>
                </c:pt>
                <c:pt idx="129">
                  <c:v>44407.291666666664</c:v>
                </c:pt>
                <c:pt idx="130">
                  <c:v>44406.291666666664</c:v>
                </c:pt>
                <c:pt idx="131">
                  <c:v>44405.291666666664</c:v>
                </c:pt>
                <c:pt idx="132">
                  <c:v>44404.291666666664</c:v>
                </c:pt>
                <c:pt idx="133">
                  <c:v>44403.291666666664</c:v>
                </c:pt>
                <c:pt idx="134">
                  <c:v>44400.291666666664</c:v>
                </c:pt>
                <c:pt idx="135">
                  <c:v>44399.291666666664</c:v>
                </c:pt>
                <c:pt idx="136">
                  <c:v>44398.291666666664</c:v>
                </c:pt>
                <c:pt idx="137">
                  <c:v>44397.291666666664</c:v>
                </c:pt>
                <c:pt idx="138">
                  <c:v>44396.291666666664</c:v>
                </c:pt>
                <c:pt idx="139">
                  <c:v>44393.291666666664</c:v>
                </c:pt>
                <c:pt idx="140">
                  <c:v>44392.291666666664</c:v>
                </c:pt>
                <c:pt idx="141">
                  <c:v>44391.291666666664</c:v>
                </c:pt>
                <c:pt idx="142">
                  <c:v>44390.291666666664</c:v>
                </c:pt>
                <c:pt idx="143">
                  <c:v>44389.291666666664</c:v>
                </c:pt>
                <c:pt idx="144">
                  <c:v>44386.291666666664</c:v>
                </c:pt>
                <c:pt idx="145">
                  <c:v>44385.291666666664</c:v>
                </c:pt>
                <c:pt idx="146">
                  <c:v>44384.291666666664</c:v>
                </c:pt>
                <c:pt idx="147">
                  <c:v>44383.291666666664</c:v>
                </c:pt>
                <c:pt idx="148">
                  <c:v>44382.291666666664</c:v>
                </c:pt>
                <c:pt idx="149">
                  <c:v>44379.291666666664</c:v>
                </c:pt>
                <c:pt idx="150">
                  <c:v>44378.291666666664</c:v>
                </c:pt>
                <c:pt idx="151">
                  <c:v>44377.291666666664</c:v>
                </c:pt>
                <c:pt idx="152">
                  <c:v>44376.291666666664</c:v>
                </c:pt>
                <c:pt idx="153">
                  <c:v>44375.291666666664</c:v>
                </c:pt>
                <c:pt idx="154">
                  <c:v>44372.291666666664</c:v>
                </c:pt>
                <c:pt idx="155">
                  <c:v>44371.291666666664</c:v>
                </c:pt>
                <c:pt idx="156">
                  <c:v>44370.291666666664</c:v>
                </c:pt>
                <c:pt idx="157">
                  <c:v>44369.291666666664</c:v>
                </c:pt>
                <c:pt idx="158">
                  <c:v>44368.291666666664</c:v>
                </c:pt>
                <c:pt idx="159">
                  <c:v>44365.291666666664</c:v>
                </c:pt>
                <c:pt idx="160">
                  <c:v>44364.291666666664</c:v>
                </c:pt>
                <c:pt idx="161">
                  <c:v>44363.291666666664</c:v>
                </c:pt>
                <c:pt idx="162">
                  <c:v>44362.291666666664</c:v>
                </c:pt>
                <c:pt idx="163">
                  <c:v>44361.291666666664</c:v>
                </c:pt>
                <c:pt idx="164">
                  <c:v>44358.291666666664</c:v>
                </c:pt>
                <c:pt idx="165">
                  <c:v>44357.291666666664</c:v>
                </c:pt>
                <c:pt idx="166">
                  <c:v>44356.291666666664</c:v>
                </c:pt>
                <c:pt idx="167">
                  <c:v>44355.291666666664</c:v>
                </c:pt>
                <c:pt idx="168">
                  <c:v>44354.291666666664</c:v>
                </c:pt>
                <c:pt idx="169">
                  <c:v>44351.291666666664</c:v>
                </c:pt>
                <c:pt idx="170">
                  <c:v>44350.291666666664</c:v>
                </c:pt>
                <c:pt idx="171">
                  <c:v>44349.291666666664</c:v>
                </c:pt>
                <c:pt idx="172">
                  <c:v>44348.291666666664</c:v>
                </c:pt>
                <c:pt idx="173">
                  <c:v>44347.291666666664</c:v>
                </c:pt>
                <c:pt idx="174">
                  <c:v>44344.291666666664</c:v>
                </c:pt>
                <c:pt idx="175">
                  <c:v>44343.291666666664</c:v>
                </c:pt>
                <c:pt idx="176">
                  <c:v>44342.291666666664</c:v>
                </c:pt>
                <c:pt idx="177">
                  <c:v>44341.291666666664</c:v>
                </c:pt>
                <c:pt idx="178">
                  <c:v>44340.291666666664</c:v>
                </c:pt>
                <c:pt idx="179">
                  <c:v>44337.291666666664</c:v>
                </c:pt>
                <c:pt idx="180">
                  <c:v>44336.291666666664</c:v>
                </c:pt>
                <c:pt idx="181">
                  <c:v>44335.291666666664</c:v>
                </c:pt>
                <c:pt idx="182">
                  <c:v>44334.291666666664</c:v>
                </c:pt>
                <c:pt idx="183">
                  <c:v>44333.291666666664</c:v>
                </c:pt>
                <c:pt idx="184">
                  <c:v>44330.291666666664</c:v>
                </c:pt>
                <c:pt idx="185">
                  <c:v>44329.291666666664</c:v>
                </c:pt>
                <c:pt idx="186">
                  <c:v>44328.291666666664</c:v>
                </c:pt>
                <c:pt idx="187">
                  <c:v>44327.291666666664</c:v>
                </c:pt>
                <c:pt idx="188">
                  <c:v>44326.291666666664</c:v>
                </c:pt>
                <c:pt idx="189">
                  <c:v>44323.291666666664</c:v>
                </c:pt>
                <c:pt idx="190">
                  <c:v>44322.291666666664</c:v>
                </c:pt>
                <c:pt idx="191">
                  <c:v>44321.291666666664</c:v>
                </c:pt>
                <c:pt idx="192">
                  <c:v>44320.291666666664</c:v>
                </c:pt>
                <c:pt idx="193">
                  <c:v>44319.291666666664</c:v>
                </c:pt>
                <c:pt idx="194">
                  <c:v>44316.291666666664</c:v>
                </c:pt>
                <c:pt idx="195">
                  <c:v>44315.291666666664</c:v>
                </c:pt>
                <c:pt idx="196">
                  <c:v>44314.291666666664</c:v>
                </c:pt>
                <c:pt idx="197">
                  <c:v>44313.291666666664</c:v>
                </c:pt>
                <c:pt idx="198">
                  <c:v>44312.291666666664</c:v>
                </c:pt>
                <c:pt idx="199">
                  <c:v>44309.291666666664</c:v>
                </c:pt>
                <c:pt idx="200">
                  <c:v>44308.291666666664</c:v>
                </c:pt>
                <c:pt idx="201">
                  <c:v>44307.291666666664</c:v>
                </c:pt>
                <c:pt idx="202">
                  <c:v>44306.291666666664</c:v>
                </c:pt>
                <c:pt idx="203">
                  <c:v>44305.291666666664</c:v>
                </c:pt>
                <c:pt idx="204">
                  <c:v>44302.291666666664</c:v>
                </c:pt>
                <c:pt idx="205">
                  <c:v>44301.291666666664</c:v>
                </c:pt>
                <c:pt idx="206">
                  <c:v>44300.291666666664</c:v>
                </c:pt>
                <c:pt idx="207">
                  <c:v>44299.291666666664</c:v>
                </c:pt>
                <c:pt idx="208">
                  <c:v>44298.291666666664</c:v>
                </c:pt>
                <c:pt idx="209">
                  <c:v>44295.291666666664</c:v>
                </c:pt>
                <c:pt idx="210">
                  <c:v>44294.291666666664</c:v>
                </c:pt>
                <c:pt idx="211">
                  <c:v>44293.291666666664</c:v>
                </c:pt>
                <c:pt idx="212">
                  <c:v>44292.291666666664</c:v>
                </c:pt>
                <c:pt idx="213">
                  <c:v>44291.291666666664</c:v>
                </c:pt>
                <c:pt idx="214">
                  <c:v>44287.291666666664</c:v>
                </c:pt>
                <c:pt idx="215">
                  <c:v>44286.291666666664</c:v>
                </c:pt>
                <c:pt idx="216">
                  <c:v>44285.291666666664</c:v>
                </c:pt>
                <c:pt idx="217">
                  <c:v>44284.291666666664</c:v>
                </c:pt>
                <c:pt idx="218">
                  <c:v>44281.291666666664</c:v>
                </c:pt>
                <c:pt idx="219">
                  <c:v>44280.291666666664</c:v>
                </c:pt>
                <c:pt idx="220">
                  <c:v>44279.291666666664</c:v>
                </c:pt>
                <c:pt idx="221">
                  <c:v>44278.291666666664</c:v>
                </c:pt>
                <c:pt idx="222">
                  <c:v>44277.291666666664</c:v>
                </c:pt>
                <c:pt idx="223">
                  <c:v>44274.291666666664</c:v>
                </c:pt>
                <c:pt idx="224">
                  <c:v>44273.291666666664</c:v>
                </c:pt>
                <c:pt idx="225">
                  <c:v>44272.291666666664</c:v>
                </c:pt>
                <c:pt idx="226">
                  <c:v>44271.291666666664</c:v>
                </c:pt>
                <c:pt idx="227">
                  <c:v>44270.291666666664</c:v>
                </c:pt>
                <c:pt idx="228">
                  <c:v>44267.25</c:v>
                </c:pt>
                <c:pt idx="229">
                  <c:v>44266.25</c:v>
                </c:pt>
                <c:pt idx="230">
                  <c:v>44265.25</c:v>
                </c:pt>
                <c:pt idx="231">
                  <c:v>44264.25</c:v>
                </c:pt>
                <c:pt idx="232">
                  <c:v>44263.25</c:v>
                </c:pt>
                <c:pt idx="233">
                  <c:v>44260.25</c:v>
                </c:pt>
                <c:pt idx="234">
                  <c:v>44259.25</c:v>
                </c:pt>
                <c:pt idx="235">
                  <c:v>44258.25</c:v>
                </c:pt>
                <c:pt idx="236">
                  <c:v>44257.25</c:v>
                </c:pt>
                <c:pt idx="237">
                  <c:v>44256.25</c:v>
                </c:pt>
                <c:pt idx="238">
                  <c:v>44253.25</c:v>
                </c:pt>
                <c:pt idx="239">
                  <c:v>44252.25</c:v>
                </c:pt>
                <c:pt idx="240">
                  <c:v>44251.25</c:v>
                </c:pt>
                <c:pt idx="241">
                  <c:v>44250.25</c:v>
                </c:pt>
                <c:pt idx="242">
                  <c:v>44249.25</c:v>
                </c:pt>
                <c:pt idx="243">
                  <c:v>44246.25</c:v>
                </c:pt>
                <c:pt idx="244">
                  <c:v>44245.25</c:v>
                </c:pt>
                <c:pt idx="245">
                  <c:v>44244.25</c:v>
                </c:pt>
                <c:pt idx="246">
                  <c:v>44243.25</c:v>
                </c:pt>
                <c:pt idx="247">
                  <c:v>44242.25</c:v>
                </c:pt>
                <c:pt idx="248">
                  <c:v>44239.25</c:v>
                </c:pt>
                <c:pt idx="249">
                  <c:v>44238.25</c:v>
                </c:pt>
                <c:pt idx="250">
                  <c:v>44237.25</c:v>
                </c:pt>
                <c:pt idx="251">
                  <c:v>44236.25</c:v>
                </c:pt>
                <c:pt idx="252">
                  <c:v>44235.25</c:v>
                </c:pt>
                <c:pt idx="253">
                  <c:v>44232.25</c:v>
                </c:pt>
                <c:pt idx="254">
                  <c:v>44231.25</c:v>
                </c:pt>
                <c:pt idx="255">
                  <c:v>44230.25</c:v>
                </c:pt>
                <c:pt idx="256">
                  <c:v>44229.25</c:v>
                </c:pt>
                <c:pt idx="257">
                  <c:v>44228.25</c:v>
                </c:pt>
                <c:pt idx="258">
                  <c:v>44225.25</c:v>
                </c:pt>
                <c:pt idx="259">
                  <c:v>44224.25</c:v>
                </c:pt>
                <c:pt idx="260">
                  <c:v>44223.25</c:v>
                </c:pt>
              </c:numCache>
            </c:numRef>
          </c:cat>
          <c:val>
            <c:numRef>
              <c:f>Data!$E$9:$E$907</c:f>
              <c:numCache>
                <c:formatCode>General</c:formatCode>
                <c:ptCount val="899"/>
                <c:pt idx="0">
                  <c:v>84.678000000000026</c:v>
                </c:pt>
                <c:pt idx="1">
                  <c:v>84.187499999999915</c:v>
                </c:pt>
                <c:pt idx="2">
                  <c:v>83.649999999999906</c:v>
                </c:pt>
                <c:pt idx="3">
                  <c:v>83.173499999999905</c:v>
                </c:pt>
                <c:pt idx="4">
                  <c:v>82.770999999999916</c:v>
                </c:pt>
                <c:pt idx="5">
                  <c:v>82.165999999999912</c:v>
                </c:pt>
                <c:pt idx="6">
                  <c:v>81.578999999999922</c:v>
                </c:pt>
                <c:pt idx="7">
                  <c:v>80.920999999999907</c:v>
                </c:pt>
                <c:pt idx="8">
                  <c:v>80.243499999999912</c:v>
                </c:pt>
                <c:pt idx="9">
                  <c:v>79.497999999999905</c:v>
                </c:pt>
                <c:pt idx="10">
                  <c:v>78.87099999999991</c:v>
                </c:pt>
                <c:pt idx="11">
                  <c:v>78.393499999999918</c:v>
                </c:pt>
                <c:pt idx="12">
                  <c:v>77.848999999999904</c:v>
                </c:pt>
                <c:pt idx="13">
                  <c:v>77.344499999999911</c:v>
                </c:pt>
                <c:pt idx="14">
                  <c:v>77.014999999999901</c:v>
                </c:pt>
                <c:pt idx="15">
                  <c:v>76.672999999999917</c:v>
                </c:pt>
                <c:pt idx="16">
                  <c:v>76.284999999999911</c:v>
                </c:pt>
                <c:pt idx="17">
                  <c:v>76.024499999999904</c:v>
                </c:pt>
                <c:pt idx="18">
                  <c:v>75.779499999999899</c:v>
                </c:pt>
                <c:pt idx="19">
                  <c:v>75.464999999999904</c:v>
                </c:pt>
                <c:pt idx="20">
                  <c:v>75.051499999999905</c:v>
                </c:pt>
                <c:pt idx="21">
                  <c:v>74.540999999999912</c:v>
                </c:pt>
                <c:pt idx="22">
                  <c:v>74.008999999999901</c:v>
                </c:pt>
                <c:pt idx="23">
                  <c:v>73.519499999999894</c:v>
                </c:pt>
                <c:pt idx="24">
                  <c:v>73.250499999999889</c:v>
                </c:pt>
                <c:pt idx="25">
                  <c:v>73.021499999999889</c:v>
                </c:pt>
                <c:pt idx="26">
                  <c:v>73.207499999999882</c:v>
                </c:pt>
                <c:pt idx="27">
                  <c:v>73.464499999999887</c:v>
                </c:pt>
                <c:pt idx="28">
                  <c:v>73.799499999999881</c:v>
                </c:pt>
                <c:pt idx="29">
                  <c:v>74.13849999999988</c:v>
                </c:pt>
                <c:pt idx="30">
                  <c:v>74.330999999999889</c:v>
                </c:pt>
                <c:pt idx="31">
                  <c:v>74.562499999999886</c:v>
                </c:pt>
                <c:pt idx="32">
                  <c:v>74.797999999999888</c:v>
                </c:pt>
                <c:pt idx="33">
                  <c:v>75.140499999999889</c:v>
                </c:pt>
                <c:pt idx="34">
                  <c:v>75.433499999999896</c:v>
                </c:pt>
                <c:pt idx="35">
                  <c:v>75.697999999999894</c:v>
                </c:pt>
                <c:pt idx="36">
                  <c:v>76.031499999999909</c:v>
                </c:pt>
                <c:pt idx="37">
                  <c:v>76.278999999999911</c:v>
                </c:pt>
                <c:pt idx="38">
                  <c:v>76.646999999999906</c:v>
                </c:pt>
                <c:pt idx="39">
                  <c:v>77.080999999999918</c:v>
                </c:pt>
                <c:pt idx="40">
                  <c:v>77.641999999999911</c:v>
                </c:pt>
                <c:pt idx="41">
                  <c:v>78.101999999999919</c:v>
                </c:pt>
                <c:pt idx="42">
                  <c:v>78.659499999999923</c:v>
                </c:pt>
                <c:pt idx="43">
                  <c:v>79.327499999999915</c:v>
                </c:pt>
                <c:pt idx="44">
                  <c:v>79.792999999999921</c:v>
                </c:pt>
                <c:pt idx="45">
                  <c:v>80.303999999999931</c:v>
                </c:pt>
                <c:pt idx="46">
                  <c:v>80.361999999999938</c:v>
                </c:pt>
                <c:pt idx="47">
                  <c:v>80.427999999999926</c:v>
                </c:pt>
                <c:pt idx="48">
                  <c:v>80.567999999999927</c:v>
                </c:pt>
                <c:pt idx="49">
                  <c:v>80.804499999999933</c:v>
                </c:pt>
                <c:pt idx="50">
                  <c:v>81.065499999999929</c:v>
                </c:pt>
                <c:pt idx="51">
                  <c:v>81.195999999999941</c:v>
                </c:pt>
                <c:pt idx="52">
                  <c:v>81.443499999999943</c:v>
                </c:pt>
                <c:pt idx="53">
                  <c:v>81.551999999999936</c:v>
                </c:pt>
                <c:pt idx="54">
                  <c:v>81.646499999999932</c:v>
                </c:pt>
                <c:pt idx="55">
                  <c:v>81.759999999999934</c:v>
                </c:pt>
                <c:pt idx="56">
                  <c:v>81.803999999999931</c:v>
                </c:pt>
                <c:pt idx="57">
                  <c:v>81.831999999999923</c:v>
                </c:pt>
                <c:pt idx="58">
                  <c:v>81.769499999999923</c:v>
                </c:pt>
                <c:pt idx="59">
                  <c:v>81.768499999999918</c:v>
                </c:pt>
                <c:pt idx="60">
                  <c:v>81.738999999999919</c:v>
                </c:pt>
                <c:pt idx="61">
                  <c:v>81.801999999999921</c:v>
                </c:pt>
                <c:pt idx="62">
                  <c:v>81.760999999999925</c:v>
                </c:pt>
                <c:pt idx="63">
                  <c:v>81.663999999999916</c:v>
                </c:pt>
                <c:pt idx="64">
                  <c:v>81.50399999999992</c:v>
                </c:pt>
                <c:pt idx="65">
                  <c:v>81.285999999999916</c:v>
                </c:pt>
                <c:pt idx="66">
                  <c:v>81.012999999999906</c:v>
                </c:pt>
                <c:pt idx="67">
                  <c:v>80.723499999999916</c:v>
                </c:pt>
                <c:pt idx="68">
                  <c:v>80.355499999999907</c:v>
                </c:pt>
                <c:pt idx="69">
                  <c:v>80.021999999999906</c:v>
                </c:pt>
                <c:pt idx="70">
                  <c:v>79.635499999999908</c:v>
                </c:pt>
                <c:pt idx="71">
                  <c:v>79.232999999999905</c:v>
                </c:pt>
                <c:pt idx="72">
                  <c:v>78.712999999999894</c:v>
                </c:pt>
                <c:pt idx="73">
                  <c:v>78.150499999999894</c:v>
                </c:pt>
                <c:pt idx="74">
                  <c:v>77.594499999999897</c:v>
                </c:pt>
                <c:pt idx="75">
                  <c:v>77.091999999999899</c:v>
                </c:pt>
                <c:pt idx="76">
                  <c:v>76.649499999999904</c:v>
                </c:pt>
                <c:pt idx="77">
                  <c:v>76.235999999999905</c:v>
                </c:pt>
                <c:pt idx="78">
                  <c:v>75.73699999999991</c:v>
                </c:pt>
                <c:pt idx="79">
                  <c:v>75.232499999999916</c:v>
                </c:pt>
                <c:pt idx="80">
                  <c:v>74.756999999999906</c:v>
                </c:pt>
                <c:pt idx="81">
                  <c:v>74.227499999999907</c:v>
                </c:pt>
                <c:pt idx="82">
                  <c:v>73.787499999999895</c:v>
                </c:pt>
                <c:pt idx="83">
                  <c:v>73.251499999999893</c:v>
                </c:pt>
                <c:pt idx="84">
                  <c:v>72.810999999999893</c:v>
                </c:pt>
                <c:pt idx="85">
                  <c:v>72.481499999999897</c:v>
                </c:pt>
                <c:pt idx="86">
                  <c:v>72.224499999999907</c:v>
                </c:pt>
                <c:pt idx="87">
                  <c:v>71.909499999999909</c:v>
                </c:pt>
                <c:pt idx="88">
                  <c:v>71.582499999999911</c:v>
                </c:pt>
                <c:pt idx="89">
                  <c:v>71.259499999999917</c:v>
                </c:pt>
                <c:pt idx="90">
                  <c:v>70.99299999999991</c:v>
                </c:pt>
                <c:pt idx="91">
                  <c:v>70.692999999999913</c:v>
                </c:pt>
                <c:pt idx="92">
                  <c:v>70.491999999999919</c:v>
                </c:pt>
                <c:pt idx="93">
                  <c:v>70.335499999999911</c:v>
                </c:pt>
                <c:pt idx="94">
                  <c:v>70.114499999999907</c:v>
                </c:pt>
                <c:pt idx="95">
                  <c:v>69.650499999999909</c:v>
                </c:pt>
                <c:pt idx="96">
                  <c:v>69.221999999999895</c:v>
                </c:pt>
                <c:pt idx="97">
                  <c:v>68.881999999999906</c:v>
                </c:pt>
                <c:pt idx="98">
                  <c:v>68.663999999999902</c:v>
                </c:pt>
                <c:pt idx="99">
                  <c:v>68.475499999999911</c:v>
                </c:pt>
                <c:pt idx="100">
                  <c:v>68.368499999999898</c:v>
                </c:pt>
                <c:pt idx="101">
                  <c:v>68.364999999999895</c:v>
                </c:pt>
                <c:pt idx="102">
                  <c:v>68.323499999999896</c:v>
                </c:pt>
                <c:pt idx="103">
                  <c:v>68.265499999999903</c:v>
                </c:pt>
                <c:pt idx="104">
                  <c:v>68.102999999999909</c:v>
                </c:pt>
                <c:pt idx="105">
                  <c:v>68.006999999999906</c:v>
                </c:pt>
                <c:pt idx="106">
                  <c:v>67.901499999999899</c:v>
                </c:pt>
                <c:pt idx="107">
                  <c:v>67.812999999999889</c:v>
                </c:pt>
                <c:pt idx="108">
                  <c:v>67.809999999999889</c:v>
                </c:pt>
                <c:pt idx="109">
                  <c:v>67.799999999999883</c:v>
                </c:pt>
                <c:pt idx="110">
                  <c:v>67.919499999999886</c:v>
                </c:pt>
                <c:pt idx="111">
                  <c:v>68.103499999999897</c:v>
                </c:pt>
                <c:pt idx="112">
                  <c:v>68.179999999999893</c:v>
                </c:pt>
                <c:pt idx="113">
                  <c:v>68.269499999999894</c:v>
                </c:pt>
                <c:pt idx="114">
                  <c:v>68.454499999999896</c:v>
                </c:pt>
                <c:pt idx="115">
                  <c:v>68.798999999999893</c:v>
                </c:pt>
                <c:pt idx="116">
                  <c:v>69.074499999999901</c:v>
                </c:pt>
                <c:pt idx="117">
                  <c:v>69.208999999999904</c:v>
                </c:pt>
                <c:pt idx="118">
                  <c:v>69.174999999999912</c:v>
                </c:pt>
                <c:pt idx="119">
                  <c:v>69.081999999999908</c:v>
                </c:pt>
                <c:pt idx="120">
                  <c:v>69.164499999999919</c:v>
                </c:pt>
                <c:pt idx="121">
                  <c:v>69.198499999999925</c:v>
                </c:pt>
                <c:pt idx="122">
                  <c:v>69.269999999999925</c:v>
                </c:pt>
                <c:pt idx="123">
                  <c:v>69.461999999999918</c:v>
                </c:pt>
                <c:pt idx="124">
                  <c:v>69.669499999999914</c:v>
                </c:pt>
                <c:pt idx="125">
                  <c:v>69.801999999999921</c:v>
                </c:pt>
                <c:pt idx="126">
                  <c:v>69.853999999999914</c:v>
                </c:pt>
                <c:pt idx="127">
                  <c:v>69.916999999999916</c:v>
                </c:pt>
                <c:pt idx="128">
                  <c:v>69.94549999999991</c:v>
                </c:pt>
                <c:pt idx="129">
                  <c:v>70.086999999999904</c:v>
                </c:pt>
                <c:pt idx="130">
                  <c:v>70.093499999999906</c:v>
                </c:pt>
                <c:pt idx="131">
                  <c:v>70.089499999999902</c:v>
                </c:pt>
                <c:pt idx="132">
                  <c:v>70.099999999999909</c:v>
                </c:pt>
                <c:pt idx="133">
                  <c:v>70.133499999999913</c:v>
                </c:pt>
                <c:pt idx="134">
                  <c:v>70.154999999999916</c:v>
                </c:pt>
                <c:pt idx="135">
                  <c:v>70.231499999999912</c:v>
                </c:pt>
                <c:pt idx="136">
                  <c:v>70.293999999999912</c:v>
                </c:pt>
                <c:pt idx="137">
                  <c:v>70.397999999999911</c:v>
                </c:pt>
                <c:pt idx="138">
                  <c:v>70.6039999999999</c:v>
                </c:pt>
                <c:pt idx="139">
                  <c:v>70.827499999999901</c:v>
                </c:pt>
                <c:pt idx="140">
                  <c:v>70.77749999999989</c:v>
                </c:pt>
                <c:pt idx="141">
                  <c:v>70.727499999999893</c:v>
                </c:pt>
                <c:pt idx="142">
                  <c:v>70.697999999999894</c:v>
                </c:pt>
                <c:pt idx="143">
                  <c:v>70.577999999999889</c:v>
                </c:pt>
                <c:pt idx="144">
                  <c:v>70.48299999999989</c:v>
                </c:pt>
                <c:pt idx="145">
                  <c:v>70.373499999999893</c:v>
                </c:pt>
                <c:pt idx="146">
                  <c:v>70.326999999999899</c:v>
                </c:pt>
                <c:pt idx="147">
                  <c:v>70.308999999999884</c:v>
                </c:pt>
                <c:pt idx="148">
                  <c:v>70.247999999999891</c:v>
                </c:pt>
                <c:pt idx="149">
                  <c:v>70.033999999999892</c:v>
                </c:pt>
                <c:pt idx="150">
                  <c:v>69.855999999999895</c:v>
                </c:pt>
                <c:pt idx="151">
                  <c:v>69.6664999999999</c:v>
                </c:pt>
                <c:pt idx="152">
                  <c:v>69.525999999999897</c:v>
                </c:pt>
                <c:pt idx="153">
                  <c:v>69.340999999999894</c:v>
                </c:pt>
                <c:pt idx="154">
                  <c:v>69.123499999999893</c:v>
                </c:pt>
                <c:pt idx="155">
                  <c:v>68.830499999999901</c:v>
                </c:pt>
                <c:pt idx="156">
                  <c:v>68.583499999999916</c:v>
                </c:pt>
                <c:pt idx="157">
                  <c:v>68.335999999999913</c:v>
                </c:pt>
                <c:pt idx="158">
                  <c:v>68.100999999999914</c:v>
                </c:pt>
                <c:pt idx="159">
                  <c:v>67.877999999999915</c:v>
                </c:pt>
                <c:pt idx="160">
                  <c:v>67.614499999999907</c:v>
                </c:pt>
                <c:pt idx="161">
                  <c:v>67.309999999999917</c:v>
                </c:pt>
                <c:pt idx="162">
                  <c:v>66.989499999999921</c:v>
                </c:pt>
                <c:pt idx="163">
                  <c:v>66.772999999999925</c:v>
                </c:pt>
                <c:pt idx="164">
                  <c:v>66.616499999999917</c:v>
                </c:pt>
                <c:pt idx="165">
                  <c:v>66.44149999999992</c:v>
                </c:pt>
                <c:pt idx="166">
                  <c:v>66.220999999999918</c:v>
                </c:pt>
                <c:pt idx="167">
                  <c:v>66.115999999999914</c:v>
                </c:pt>
                <c:pt idx="168">
                  <c:v>65.972499999999926</c:v>
                </c:pt>
                <c:pt idx="169">
                  <c:v>65.835499999999925</c:v>
                </c:pt>
                <c:pt idx="170">
                  <c:v>65.677499999999924</c:v>
                </c:pt>
                <c:pt idx="171">
                  <c:v>65.526499999999913</c:v>
                </c:pt>
                <c:pt idx="172">
                  <c:v>65.401499999999913</c:v>
                </c:pt>
                <c:pt idx="173">
                  <c:v>65.315999999999917</c:v>
                </c:pt>
                <c:pt idx="174">
                  <c:v>65.20849999999993</c:v>
                </c:pt>
                <c:pt idx="175">
                  <c:v>65.085499999999925</c:v>
                </c:pt>
                <c:pt idx="176">
                  <c:v>64.998999999999924</c:v>
                </c:pt>
                <c:pt idx="177">
                  <c:v>64.889499999999927</c:v>
                </c:pt>
                <c:pt idx="178">
                  <c:v>64.758999999999929</c:v>
                </c:pt>
                <c:pt idx="179">
                  <c:v>64.588999999999928</c:v>
                </c:pt>
                <c:pt idx="180">
                  <c:v>64.512999999999934</c:v>
                </c:pt>
                <c:pt idx="181">
                  <c:v>64.463499999999925</c:v>
                </c:pt>
                <c:pt idx="182">
                  <c:v>64.351999999999933</c:v>
                </c:pt>
                <c:pt idx="183">
                  <c:v>64.193999999999932</c:v>
                </c:pt>
                <c:pt idx="184">
                  <c:v>64.039999999999935</c:v>
                </c:pt>
                <c:pt idx="185">
                  <c:v>63.908499999999933</c:v>
                </c:pt>
                <c:pt idx="186">
                  <c:v>63.837499999999935</c:v>
                </c:pt>
                <c:pt idx="187">
                  <c:v>63.659499999999923</c:v>
                </c:pt>
                <c:pt idx="188">
                  <c:v>63.40499999999993</c:v>
                </c:pt>
                <c:pt idx="189">
                  <c:v>63.145499999999927</c:v>
                </c:pt>
                <c:pt idx="190">
                  <c:v>62.875999999999934</c:v>
                </c:pt>
                <c:pt idx="191">
                  <c:v>62.630499999999927</c:v>
                </c:pt>
                <c:pt idx="192">
                  <c:v>62.380499999999927</c:v>
                </c:pt>
                <c:pt idx="193">
                  <c:v>62.126999999999931</c:v>
                </c:pt>
                <c:pt idx="194">
                  <c:v>61.902499999999932</c:v>
                </c:pt>
                <c:pt idx="195">
                  <c:v>61.813999999999929</c:v>
                </c:pt>
                <c:pt idx="196">
                  <c:v>61.551499999999933</c:v>
                </c:pt>
                <c:pt idx="197">
                  <c:v>61.374999999999929</c:v>
                </c:pt>
                <c:pt idx="198">
                  <c:v>61.266999999999925</c:v>
                </c:pt>
                <c:pt idx="199">
                  <c:v>61.187499999999929</c:v>
                </c:pt>
                <c:pt idx="200">
                  <c:v>61.007499999999936</c:v>
                </c:pt>
                <c:pt idx="201">
                  <c:v>60.964999999999932</c:v>
                </c:pt>
                <c:pt idx="202">
                  <c:v>60.811499999999931</c:v>
                </c:pt>
                <c:pt idx="203">
                  <c:v>60.736999999999945</c:v>
                </c:pt>
                <c:pt idx="204">
                  <c:v>60.621999999999943</c:v>
                </c:pt>
                <c:pt idx="205">
                  <c:v>60.464999999999939</c:v>
                </c:pt>
                <c:pt idx="206">
                  <c:v>60.461999999999946</c:v>
                </c:pt>
                <c:pt idx="207">
                  <c:v>60.453499999999948</c:v>
                </c:pt>
                <c:pt idx="208">
                  <c:v>60.567499999999953</c:v>
                </c:pt>
                <c:pt idx="209">
                  <c:v>60.717999999999961</c:v>
                </c:pt>
                <c:pt idx="210">
                  <c:v>60.897999999999954</c:v>
                </c:pt>
                <c:pt idx="211">
                  <c:v>61.016499999999951</c:v>
                </c:pt>
                <c:pt idx="212">
                  <c:v>61.105999999999952</c:v>
                </c:pt>
                <c:pt idx="213">
                  <c:v>61.224999999999952</c:v>
                </c:pt>
                <c:pt idx="214">
                  <c:v>61.401999999999951</c:v>
                </c:pt>
                <c:pt idx="215">
                  <c:v>61.397999999999954</c:v>
                </c:pt>
                <c:pt idx="216">
                  <c:v>61.420999999999957</c:v>
                </c:pt>
                <c:pt idx="217">
                  <c:v>61.339999999999954</c:v>
                </c:pt>
                <c:pt idx="218">
                  <c:v>61.242999999999959</c:v>
                </c:pt>
                <c:pt idx="219">
                  <c:v>61.184499999999957</c:v>
                </c:pt>
                <c:pt idx="220">
                  <c:v>61.303999999999959</c:v>
                </c:pt>
                <c:pt idx="221">
                  <c:v>61.320499999999967</c:v>
                </c:pt>
                <c:pt idx="222">
                  <c:v>61.387999999999963</c:v>
                </c:pt>
                <c:pt idx="223">
                  <c:v>61.318499999999958</c:v>
                </c:pt>
                <c:pt idx="224">
                  <c:v>61.174999999999955</c:v>
                </c:pt>
                <c:pt idx="225">
                  <c:v>61.100499999999954</c:v>
                </c:pt>
                <c:pt idx="226">
                  <c:v>60.875999999999955</c:v>
                </c:pt>
                <c:pt idx="227">
                  <c:v>60.635999999999953</c:v>
                </c:pt>
                <c:pt idx="228">
                  <c:v>60.381499999999946</c:v>
                </c:pt>
                <c:pt idx="229">
                  <c:v>60.083999999999946</c:v>
                </c:pt>
                <c:pt idx="230">
                  <c:v>59.74249999999995</c:v>
                </c:pt>
                <c:pt idx="231">
                  <c:v>59.474499999999956</c:v>
                </c:pt>
                <c:pt idx="232">
                  <c:v>59.200499999999955</c:v>
                </c:pt>
                <c:pt idx="233">
                  <c:v>58.889499999999956</c:v>
                </c:pt>
                <c:pt idx="234">
                  <c:v>58.498999999999945</c:v>
                </c:pt>
                <c:pt idx="235">
                  <c:v>58.177499999999938</c:v>
                </c:pt>
                <c:pt idx="236">
                  <c:v>57.927499999999938</c:v>
                </c:pt>
                <c:pt idx="237">
                  <c:v>57.704499999999939</c:v>
                </c:pt>
                <c:pt idx="238">
                  <c:v>57.422499999999935</c:v>
                </c:pt>
                <c:pt idx="239">
                  <c:v>57.057999999999936</c:v>
                </c:pt>
                <c:pt idx="240">
                  <c:v>56.616499999999931</c:v>
                </c:pt>
                <c:pt idx="241">
                  <c:v>56.196999999999925</c:v>
                </c:pt>
                <c:pt idx="242">
                  <c:v>55.845999999999925</c:v>
                </c:pt>
                <c:pt idx="243">
                  <c:v>55.519999999999925</c:v>
                </c:pt>
                <c:pt idx="244">
                  <c:v>55.263499999999929</c:v>
                </c:pt>
                <c:pt idx="245">
                  <c:v>55.008499999999934</c:v>
                </c:pt>
                <c:pt idx="246">
                  <c:v>54.740999999999943</c:v>
                </c:pt>
                <c:pt idx="247">
                  <c:v>54.498499999999936</c:v>
                </c:pt>
                <c:pt idx="248">
                  <c:v>54.22499999999993</c:v>
                </c:pt>
                <c:pt idx="249">
                  <c:v>54.004499999999929</c:v>
                </c:pt>
                <c:pt idx="250">
                  <c:v>53.859499999999926</c:v>
                </c:pt>
                <c:pt idx="251">
                  <c:v>53.685499999999919</c:v>
                </c:pt>
                <c:pt idx="252">
                  <c:v>53.51799999999993</c:v>
                </c:pt>
                <c:pt idx="253">
                  <c:v>53.331999999999923</c:v>
                </c:pt>
                <c:pt idx="254">
                  <c:v>53.195999999999934</c:v>
                </c:pt>
                <c:pt idx="255">
                  <c:v>53.02849999999993</c:v>
                </c:pt>
                <c:pt idx="256">
                  <c:v>52.864499999999929</c:v>
                </c:pt>
                <c:pt idx="257">
                  <c:v>52.729499999999931</c:v>
                </c:pt>
                <c:pt idx="258">
                  <c:v>52.562499999999929</c:v>
                </c:pt>
                <c:pt idx="259">
                  <c:v>52.47349999999993</c:v>
                </c:pt>
                <c:pt idx="260">
                  <c:v>52.380499999999941</c:v>
                </c:pt>
              </c:numCache>
            </c:numRef>
          </c:val>
          <c:smooth val="0"/>
          <c:extLst>
            <c:ext xmlns:c16="http://schemas.microsoft.com/office/drawing/2014/chart" uri="{C3380CC4-5D6E-409C-BE32-E72D297353CC}">
              <c16:uniqueId val="{00000001-9DC8-4E8B-9E3D-85F2073C0299}"/>
            </c:ext>
          </c:extLst>
        </c:ser>
        <c:dLbls>
          <c:showLegendKey val="0"/>
          <c:showVal val="0"/>
          <c:showCatName val="0"/>
          <c:showSerName val="0"/>
          <c:showPercent val="0"/>
          <c:showBubbleSize val="0"/>
        </c:dLbls>
        <c:smooth val="0"/>
        <c:axId val="361178624"/>
        <c:axId val="361180544"/>
      </c:lineChart>
      <c:dateAx>
        <c:axId val="361178624"/>
        <c:scaling>
          <c:orientation val="minMax"/>
        </c:scaling>
        <c:delete val="0"/>
        <c:axPos val="b"/>
        <c:numFmt formatCode="mm/dd/yyyy" sourceLinked="1"/>
        <c:majorTickMark val="out"/>
        <c:minorTickMark val="none"/>
        <c:tickLblPos val="nextTo"/>
        <c:crossAx val="361180544"/>
        <c:crosses val="autoZero"/>
        <c:auto val="1"/>
        <c:lblOffset val="100"/>
        <c:baseTimeUnit val="days"/>
      </c:dateAx>
      <c:valAx>
        <c:axId val="361180544"/>
        <c:scaling>
          <c:orientation val="minMax"/>
          <c:min val="30"/>
        </c:scaling>
        <c:delete val="0"/>
        <c:axPos val="l"/>
        <c:majorGridlines/>
        <c:numFmt formatCode="General" sourceLinked="1"/>
        <c:majorTickMark val="out"/>
        <c:minorTickMark val="none"/>
        <c:tickLblPos val="nextTo"/>
        <c:crossAx val="361178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2.7199703205255315E-2"/>
          <c:y val="2.47134550585183E-2"/>
          <c:w val="0.9441343593220628"/>
          <c:h val="0.78503980825435205"/>
        </c:manualLayout>
      </c:layout>
      <c:lineChart>
        <c:grouping val="standard"/>
        <c:varyColors val="0"/>
        <c:ser>
          <c:idx val="2"/>
          <c:order val="0"/>
          <c:tx>
            <c:strRef>
              <c:f>Data!$F$8</c:f>
              <c:strCache>
                <c:ptCount val="1"/>
                <c:pt idx="0">
                  <c:v>RSI(BRN 1!-ICE,20)</c:v>
                </c:pt>
              </c:strCache>
            </c:strRef>
          </c:tx>
          <c:spPr>
            <a:ln w="50800">
              <a:solidFill>
                <a:srgbClr val="72C7E7"/>
              </a:solidFill>
            </a:ln>
          </c:spPr>
          <c:marker>
            <c:symbol val="none"/>
          </c:marker>
          <c:cat>
            <c:numRef>
              <c:f>Data!$C$9:$C$800</c:f>
              <c:numCache>
                <c:formatCode>mm/dd/yyyy</c:formatCode>
                <c:ptCount val="792"/>
                <c:pt idx="0">
                  <c:v>44588.25</c:v>
                </c:pt>
                <c:pt idx="1">
                  <c:v>44587.25</c:v>
                </c:pt>
                <c:pt idx="2">
                  <c:v>44586.25</c:v>
                </c:pt>
                <c:pt idx="3">
                  <c:v>44585.25</c:v>
                </c:pt>
                <c:pt idx="4">
                  <c:v>44582.25</c:v>
                </c:pt>
                <c:pt idx="5">
                  <c:v>44581.25</c:v>
                </c:pt>
                <c:pt idx="6">
                  <c:v>44580.25</c:v>
                </c:pt>
                <c:pt idx="7">
                  <c:v>44579.25</c:v>
                </c:pt>
                <c:pt idx="8">
                  <c:v>44578.25</c:v>
                </c:pt>
                <c:pt idx="9">
                  <c:v>44575.25</c:v>
                </c:pt>
                <c:pt idx="10">
                  <c:v>44574.25</c:v>
                </c:pt>
                <c:pt idx="11">
                  <c:v>44573.25</c:v>
                </c:pt>
                <c:pt idx="12">
                  <c:v>44572.25</c:v>
                </c:pt>
                <c:pt idx="13">
                  <c:v>44571.25</c:v>
                </c:pt>
                <c:pt idx="14">
                  <c:v>44568.25</c:v>
                </c:pt>
                <c:pt idx="15">
                  <c:v>44567.25</c:v>
                </c:pt>
                <c:pt idx="16">
                  <c:v>44566.25</c:v>
                </c:pt>
                <c:pt idx="17">
                  <c:v>44565.25</c:v>
                </c:pt>
                <c:pt idx="18">
                  <c:v>44564.25</c:v>
                </c:pt>
                <c:pt idx="19">
                  <c:v>44561.25</c:v>
                </c:pt>
                <c:pt idx="20">
                  <c:v>44560.25</c:v>
                </c:pt>
                <c:pt idx="21">
                  <c:v>44559.25</c:v>
                </c:pt>
                <c:pt idx="22">
                  <c:v>44558.25</c:v>
                </c:pt>
                <c:pt idx="23">
                  <c:v>44557.25</c:v>
                </c:pt>
                <c:pt idx="24">
                  <c:v>44554.25</c:v>
                </c:pt>
                <c:pt idx="25">
                  <c:v>44553.25</c:v>
                </c:pt>
                <c:pt idx="26">
                  <c:v>44552.25</c:v>
                </c:pt>
                <c:pt idx="27">
                  <c:v>44551.25</c:v>
                </c:pt>
                <c:pt idx="28">
                  <c:v>44550.25</c:v>
                </c:pt>
                <c:pt idx="29">
                  <c:v>44547.25</c:v>
                </c:pt>
                <c:pt idx="30">
                  <c:v>44546.25</c:v>
                </c:pt>
                <c:pt idx="31">
                  <c:v>44545.25</c:v>
                </c:pt>
                <c:pt idx="32">
                  <c:v>44544.25</c:v>
                </c:pt>
                <c:pt idx="33">
                  <c:v>44543.25</c:v>
                </c:pt>
                <c:pt idx="34">
                  <c:v>44540.25</c:v>
                </c:pt>
                <c:pt idx="35">
                  <c:v>44539.25</c:v>
                </c:pt>
                <c:pt idx="36">
                  <c:v>44538.25</c:v>
                </c:pt>
                <c:pt idx="37">
                  <c:v>44537.25</c:v>
                </c:pt>
                <c:pt idx="38">
                  <c:v>44536.25</c:v>
                </c:pt>
                <c:pt idx="39">
                  <c:v>44533.25</c:v>
                </c:pt>
                <c:pt idx="40">
                  <c:v>44532.25</c:v>
                </c:pt>
                <c:pt idx="41">
                  <c:v>44531.25</c:v>
                </c:pt>
                <c:pt idx="42">
                  <c:v>44530.25</c:v>
                </c:pt>
                <c:pt idx="43">
                  <c:v>44529.25</c:v>
                </c:pt>
                <c:pt idx="44">
                  <c:v>44526.25</c:v>
                </c:pt>
                <c:pt idx="45">
                  <c:v>44525.25</c:v>
                </c:pt>
                <c:pt idx="46">
                  <c:v>44524.25</c:v>
                </c:pt>
                <c:pt idx="47">
                  <c:v>44523.25</c:v>
                </c:pt>
                <c:pt idx="48">
                  <c:v>44522.25</c:v>
                </c:pt>
                <c:pt idx="49">
                  <c:v>44519.25</c:v>
                </c:pt>
                <c:pt idx="50">
                  <c:v>44518.25</c:v>
                </c:pt>
                <c:pt idx="51">
                  <c:v>44517.25</c:v>
                </c:pt>
                <c:pt idx="52">
                  <c:v>44516.25</c:v>
                </c:pt>
                <c:pt idx="53">
                  <c:v>44515.25</c:v>
                </c:pt>
                <c:pt idx="54">
                  <c:v>44512.25</c:v>
                </c:pt>
                <c:pt idx="55">
                  <c:v>44511.25</c:v>
                </c:pt>
                <c:pt idx="56">
                  <c:v>44510.25</c:v>
                </c:pt>
                <c:pt idx="57">
                  <c:v>44509.25</c:v>
                </c:pt>
                <c:pt idx="58">
                  <c:v>44508.25</c:v>
                </c:pt>
                <c:pt idx="59">
                  <c:v>44505.291666666664</c:v>
                </c:pt>
                <c:pt idx="60">
                  <c:v>44504.291666666664</c:v>
                </c:pt>
                <c:pt idx="61">
                  <c:v>44503.291666666664</c:v>
                </c:pt>
                <c:pt idx="62">
                  <c:v>44502.291666666664</c:v>
                </c:pt>
                <c:pt idx="63">
                  <c:v>44501.291666666664</c:v>
                </c:pt>
                <c:pt idx="64">
                  <c:v>44498.291666666664</c:v>
                </c:pt>
                <c:pt idx="65">
                  <c:v>44497.291666666664</c:v>
                </c:pt>
                <c:pt idx="66">
                  <c:v>44496.291666666664</c:v>
                </c:pt>
                <c:pt idx="67">
                  <c:v>44495.291666666664</c:v>
                </c:pt>
                <c:pt idx="68">
                  <c:v>44494.291666666664</c:v>
                </c:pt>
                <c:pt idx="69">
                  <c:v>44491.291666666664</c:v>
                </c:pt>
                <c:pt idx="70">
                  <c:v>44490.291666666664</c:v>
                </c:pt>
                <c:pt idx="71">
                  <c:v>44489.291666666664</c:v>
                </c:pt>
                <c:pt idx="72">
                  <c:v>44488.291666666664</c:v>
                </c:pt>
                <c:pt idx="73">
                  <c:v>44487.291666666664</c:v>
                </c:pt>
                <c:pt idx="74">
                  <c:v>44484.291666666664</c:v>
                </c:pt>
                <c:pt idx="75">
                  <c:v>44483.291666666664</c:v>
                </c:pt>
                <c:pt idx="76">
                  <c:v>44482.291666666664</c:v>
                </c:pt>
                <c:pt idx="77">
                  <c:v>44481.291666666664</c:v>
                </c:pt>
                <c:pt idx="78">
                  <c:v>44480.291666666664</c:v>
                </c:pt>
                <c:pt idx="79">
                  <c:v>44477.291666666664</c:v>
                </c:pt>
                <c:pt idx="80">
                  <c:v>44476.291666666664</c:v>
                </c:pt>
                <c:pt idx="81">
                  <c:v>44475.291666666664</c:v>
                </c:pt>
                <c:pt idx="82">
                  <c:v>44474.291666666664</c:v>
                </c:pt>
                <c:pt idx="83">
                  <c:v>44473.291666666664</c:v>
                </c:pt>
                <c:pt idx="84">
                  <c:v>44470.291666666664</c:v>
                </c:pt>
                <c:pt idx="85">
                  <c:v>44469.291666666664</c:v>
                </c:pt>
                <c:pt idx="86">
                  <c:v>44468.291666666664</c:v>
                </c:pt>
                <c:pt idx="87">
                  <c:v>44467.291666666664</c:v>
                </c:pt>
                <c:pt idx="88">
                  <c:v>44466.291666666664</c:v>
                </c:pt>
                <c:pt idx="89">
                  <c:v>44463.291666666664</c:v>
                </c:pt>
                <c:pt idx="90">
                  <c:v>44462.291666666664</c:v>
                </c:pt>
                <c:pt idx="91">
                  <c:v>44461.291666666664</c:v>
                </c:pt>
                <c:pt idx="92">
                  <c:v>44460.291666666664</c:v>
                </c:pt>
                <c:pt idx="93">
                  <c:v>44459.291666666664</c:v>
                </c:pt>
                <c:pt idx="94">
                  <c:v>44456.291666666664</c:v>
                </c:pt>
                <c:pt idx="95">
                  <c:v>44455.291666666664</c:v>
                </c:pt>
                <c:pt idx="96">
                  <c:v>44454.291666666664</c:v>
                </c:pt>
                <c:pt idx="97">
                  <c:v>44453.291666666664</c:v>
                </c:pt>
                <c:pt idx="98">
                  <c:v>44452.291666666664</c:v>
                </c:pt>
                <c:pt idx="99">
                  <c:v>44449.291666666664</c:v>
                </c:pt>
                <c:pt idx="100">
                  <c:v>44448.291666666664</c:v>
                </c:pt>
                <c:pt idx="101">
                  <c:v>44447.291666666664</c:v>
                </c:pt>
                <c:pt idx="102">
                  <c:v>44446.291666666664</c:v>
                </c:pt>
                <c:pt idx="103">
                  <c:v>44445.291666666664</c:v>
                </c:pt>
                <c:pt idx="104">
                  <c:v>44442.291666666664</c:v>
                </c:pt>
                <c:pt idx="105">
                  <c:v>44441.291666666664</c:v>
                </c:pt>
                <c:pt idx="106">
                  <c:v>44440.291666666664</c:v>
                </c:pt>
                <c:pt idx="107">
                  <c:v>44439.291666666664</c:v>
                </c:pt>
                <c:pt idx="108">
                  <c:v>44438.291666666664</c:v>
                </c:pt>
                <c:pt idx="109">
                  <c:v>44435.291666666664</c:v>
                </c:pt>
                <c:pt idx="110">
                  <c:v>44434.291666666664</c:v>
                </c:pt>
                <c:pt idx="111">
                  <c:v>44433.291666666664</c:v>
                </c:pt>
                <c:pt idx="112">
                  <c:v>44432.291666666664</c:v>
                </c:pt>
                <c:pt idx="113">
                  <c:v>44431.291666666664</c:v>
                </c:pt>
                <c:pt idx="114">
                  <c:v>44428.291666666664</c:v>
                </c:pt>
                <c:pt idx="115">
                  <c:v>44427.291666666664</c:v>
                </c:pt>
                <c:pt idx="116">
                  <c:v>44426.291666666664</c:v>
                </c:pt>
                <c:pt idx="117">
                  <c:v>44425.291666666664</c:v>
                </c:pt>
                <c:pt idx="118">
                  <c:v>44424.291666666664</c:v>
                </c:pt>
                <c:pt idx="119">
                  <c:v>44421.291666666664</c:v>
                </c:pt>
                <c:pt idx="120">
                  <c:v>44420.291666666664</c:v>
                </c:pt>
                <c:pt idx="121">
                  <c:v>44419.291666666664</c:v>
                </c:pt>
                <c:pt idx="122">
                  <c:v>44418.291666666664</c:v>
                </c:pt>
                <c:pt idx="123">
                  <c:v>44417.291666666664</c:v>
                </c:pt>
                <c:pt idx="124">
                  <c:v>44414.291666666664</c:v>
                </c:pt>
                <c:pt idx="125">
                  <c:v>44413.291666666664</c:v>
                </c:pt>
                <c:pt idx="126">
                  <c:v>44412.291666666664</c:v>
                </c:pt>
                <c:pt idx="127">
                  <c:v>44411.291666666664</c:v>
                </c:pt>
                <c:pt idx="128">
                  <c:v>44410.291666666664</c:v>
                </c:pt>
                <c:pt idx="129">
                  <c:v>44407.291666666664</c:v>
                </c:pt>
                <c:pt idx="130">
                  <c:v>44406.291666666664</c:v>
                </c:pt>
                <c:pt idx="131">
                  <c:v>44405.291666666664</c:v>
                </c:pt>
                <c:pt idx="132">
                  <c:v>44404.291666666664</c:v>
                </c:pt>
                <c:pt idx="133">
                  <c:v>44403.291666666664</c:v>
                </c:pt>
                <c:pt idx="134">
                  <c:v>44400.291666666664</c:v>
                </c:pt>
                <c:pt idx="135">
                  <c:v>44399.291666666664</c:v>
                </c:pt>
                <c:pt idx="136">
                  <c:v>44398.291666666664</c:v>
                </c:pt>
                <c:pt idx="137">
                  <c:v>44397.291666666664</c:v>
                </c:pt>
                <c:pt idx="138">
                  <c:v>44396.291666666664</c:v>
                </c:pt>
                <c:pt idx="139">
                  <c:v>44393.291666666664</c:v>
                </c:pt>
                <c:pt idx="140">
                  <c:v>44392.291666666664</c:v>
                </c:pt>
                <c:pt idx="141">
                  <c:v>44391.291666666664</c:v>
                </c:pt>
                <c:pt idx="142">
                  <c:v>44390.291666666664</c:v>
                </c:pt>
                <c:pt idx="143">
                  <c:v>44389.291666666664</c:v>
                </c:pt>
                <c:pt idx="144">
                  <c:v>44386.291666666664</c:v>
                </c:pt>
                <c:pt idx="145">
                  <c:v>44385.291666666664</c:v>
                </c:pt>
                <c:pt idx="146">
                  <c:v>44384.291666666664</c:v>
                </c:pt>
                <c:pt idx="147">
                  <c:v>44383.291666666664</c:v>
                </c:pt>
                <c:pt idx="148">
                  <c:v>44382.291666666664</c:v>
                </c:pt>
                <c:pt idx="149">
                  <c:v>44379.291666666664</c:v>
                </c:pt>
                <c:pt idx="150">
                  <c:v>44378.291666666664</c:v>
                </c:pt>
                <c:pt idx="151">
                  <c:v>44377.291666666664</c:v>
                </c:pt>
                <c:pt idx="152">
                  <c:v>44376.291666666664</c:v>
                </c:pt>
                <c:pt idx="153">
                  <c:v>44375.291666666664</c:v>
                </c:pt>
                <c:pt idx="154">
                  <c:v>44372.291666666664</c:v>
                </c:pt>
                <c:pt idx="155">
                  <c:v>44371.291666666664</c:v>
                </c:pt>
                <c:pt idx="156">
                  <c:v>44370.291666666664</c:v>
                </c:pt>
                <c:pt idx="157">
                  <c:v>44369.291666666664</c:v>
                </c:pt>
                <c:pt idx="158">
                  <c:v>44368.291666666664</c:v>
                </c:pt>
                <c:pt idx="159">
                  <c:v>44365.291666666664</c:v>
                </c:pt>
                <c:pt idx="160">
                  <c:v>44364.291666666664</c:v>
                </c:pt>
                <c:pt idx="161">
                  <c:v>44363.291666666664</c:v>
                </c:pt>
                <c:pt idx="162">
                  <c:v>44362.291666666664</c:v>
                </c:pt>
                <c:pt idx="163">
                  <c:v>44361.291666666664</c:v>
                </c:pt>
                <c:pt idx="164">
                  <c:v>44358.291666666664</c:v>
                </c:pt>
                <c:pt idx="165">
                  <c:v>44357.291666666664</c:v>
                </c:pt>
                <c:pt idx="166">
                  <c:v>44356.291666666664</c:v>
                </c:pt>
                <c:pt idx="167">
                  <c:v>44355.291666666664</c:v>
                </c:pt>
                <c:pt idx="168">
                  <c:v>44354.291666666664</c:v>
                </c:pt>
                <c:pt idx="169">
                  <c:v>44351.291666666664</c:v>
                </c:pt>
                <c:pt idx="170">
                  <c:v>44350.291666666664</c:v>
                </c:pt>
                <c:pt idx="171">
                  <c:v>44349.291666666664</c:v>
                </c:pt>
                <c:pt idx="172">
                  <c:v>44348.291666666664</c:v>
                </c:pt>
                <c:pt idx="173">
                  <c:v>44347.291666666664</c:v>
                </c:pt>
                <c:pt idx="174">
                  <c:v>44344.291666666664</c:v>
                </c:pt>
                <c:pt idx="175">
                  <c:v>44343.291666666664</c:v>
                </c:pt>
                <c:pt idx="176">
                  <c:v>44342.291666666664</c:v>
                </c:pt>
                <c:pt idx="177">
                  <c:v>44341.291666666664</c:v>
                </c:pt>
                <c:pt idx="178">
                  <c:v>44340.291666666664</c:v>
                </c:pt>
                <c:pt idx="179">
                  <c:v>44337.291666666664</c:v>
                </c:pt>
                <c:pt idx="180">
                  <c:v>44336.291666666664</c:v>
                </c:pt>
                <c:pt idx="181">
                  <c:v>44335.291666666664</c:v>
                </c:pt>
                <c:pt idx="182">
                  <c:v>44334.291666666664</c:v>
                </c:pt>
                <c:pt idx="183">
                  <c:v>44333.291666666664</c:v>
                </c:pt>
                <c:pt idx="184">
                  <c:v>44330.291666666664</c:v>
                </c:pt>
                <c:pt idx="185">
                  <c:v>44329.291666666664</c:v>
                </c:pt>
                <c:pt idx="186">
                  <c:v>44328.291666666664</c:v>
                </c:pt>
                <c:pt idx="187">
                  <c:v>44327.291666666664</c:v>
                </c:pt>
                <c:pt idx="188">
                  <c:v>44326.291666666664</c:v>
                </c:pt>
                <c:pt idx="189">
                  <c:v>44323.291666666664</c:v>
                </c:pt>
                <c:pt idx="190">
                  <c:v>44322.291666666664</c:v>
                </c:pt>
                <c:pt idx="191">
                  <c:v>44321.291666666664</c:v>
                </c:pt>
                <c:pt idx="192">
                  <c:v>44320.291666666664</c:v>
                </c:pt>
                <c:pt idx="193">
                  <c:v>44319.291666666664</c:v>
                </c:pt>
                <c:pt idx="194">
                  <c:v>44316.291666666664</c:v>
                </c:pt>
                <c:pt idx="195">
                  <c:v>44315.291666666664</c:v>
                </c:pt>
                <c:pt idx="196">
                  <c:v>44314.291666666664</c:v>
                </c:pt>
                <c:pt idx="197">
                  <c:v>44313.291666666664</c:v>
                </c:pt>
                <c:pt idx="198">
                  <c:v>44312.291666666664</c:v>
                </c:pt>
                <c:pt idx="199">
                  <c:v>44309.291666666664</c:v>
                </c:pt>
                <c:pt idx="200">
                  <c:v>44308.291666666664</c:v>
                </c:pt>
                <c:pt idx="201">
                  <c:v>44307.291666666664</c:v>
                </c:pt>
                <c:pt idx="202">
                  <c:v>44306.291666666664</c:v>
                </c:pt>
                <c:pt idx="203">
                  <c:v>44305.291666666664</c:v>
                </c:pt>
                <c:pt idx="204">
                  <c:v>44302.291666666664</c:v>
                </c:pt>
                <c:pt idx="205">
                  <c:v>44301.291666666664</c:v>
                </c:pt>
                <c:pt idx="206">
                  <c:v>44300.291666666664</c:v>
                </c:pt>
                <c:pt idx="207">
                  <c:v>44299.291666666664</c:v>
                </c:pt>
                <c:pt idx="208">
                  <c:v>44298.291666666664</c:v>
                </c:pt>
                <c:pt idx="209">
                  <c:v>44295.291666666664</c:v>
                </c:pt>
                <c:pt idx="210">
                  <c:v>44294.291666666664</c:v>
                </c:pt>
                <c:pt idx="211">
                  <c:v>44293.291666666664</c:v>
                </c:pt>
                <c:pt idx="212">
                  <c:v>44292.291666666664</c:v>
                </c:pt>
                <c:pt idx="213">
                  <c:v>44291.291666666664</c:v>
                </c:pt>
                <c:pt idx="214">
                  <c:v>44287.291666666664</c:v>
                </c:pt>
                <c:pt idx="215">
                  <c:v>44286.291666666664</c:v>
                </c:pt>
                <c:pt idx="216">
                  <c:v>44285.291666666664</c:v>
                </c:pt>
                <c:pt idx="217">
                  <c:v>44284.291666666664</c:v>
                </c:pt>
                <c:pt idx="218">
                  <c:v>44281.291666666664</c:v>
                </c:pt>
                <c:pt idx="219">
                  <c:v>44280.291666666664</c:v>
                </c:pt>
                <c:pt idx="220">
                  <c:v>44279.291666666664</c:v>
                </c:pt>
                <c:pt idx="221">
                  <c:v>44278.291666666664</c:v>
                </c:pt>
                <c:pt idx="222">
                  <c:v>44277.291666666664</c:v>
                </c:pt>
                <c:pt idx="223">
                  <c:v>44274.291666666664</c:v>
                </c:pt>
                <c:pt idx="224">
                  <c:v>44273.291666666664</c:v>
                </c:pt>
                <c:pt idx="225">
                  <c:v>44272.291666666664</c:v>
                </c:pt>
                <c:pt idx="226">
                  <c:v>44271.291666666664</c:v>
                </c:pt>
                <c:pt idx="227">
                  <c:v>44270.291666666664</c:v>
                </c:pt>
                <c:pt idx="228">
                  <c:v>44267.25</c:v>
                </c:pt>
                <c:pt idx="229">
                  <c:v>44266.25</c:v>
                </c:pt>
                <c:pt idx="230">
                  <c:v>44265.25</c:v>
                </c:pt>
                <c:pt idx="231">
                  <c:v>44264.25</c:v>
                </c:pt>
                <c:pt idx="232">
                  <c:v>44263.25</c:v>
                </c:pt>
                <c:pt idx="233">
                  <c:v>44260.25</c:v>
                </c:pt>
                <c:pt idx="234">
                  <c:v>44259.25</c:v>
                </c:pt>
                <c:pt idx="235">
                  <c:v>44258.25</c:v>
                </c:pt>
                <c:pt idx="236">
                  <c:v>44257.25</c:v>
                </c:pt>
                <c:pt idx="237">
                  <c:v>44256.25</c:v>
                </c:pt>
                <c:pt idx="238">
                  <c:v>44253.25</c:v>
                </c:pt>
                <c:pt idx="239">
                  <c:v>44252.25</c:v>
                </c:pt>
                <c:pt idx="240">
                  <c:v>44251.25</c:v>
                </c:pt>
                <c:pt idx="241">
                  <c:v>44250.25</c:v>
                </c:pt>
                <c:pt idx="242">
                  <c:v>44249.25</c:v>
                </c:pt>
                <c:pt idx="243">
                  <c:v>44246.25</c:v>
                </c:pt>
                <c:pt idx="244">
                  <c:v>44245.25</c:v>
                </c:pt>
                <c:pt idx="245">
                  <c:v>44244.25</c:v>
                </c:pt>
                <c:pt idx="246">
                  <c:v>44243.25</c:v>
                </c:pt>
                <c:pt idx="247">
                  <c:v>44242.25</c:v>
                </c:pt>
                <c:pt idx="248">
                  <c:v>44239.25</c:v>
                </c:pt>
                <c:pt idx="249">
                  <c:v>44238.25</c:v>
                </c:pt>
                <c:pt idx="250">
                  <c:v>44237.25</c:v>
                </c:pt>
                <c:pt idx="251">
                  <c:v>44236.25</c:v>
                </c:pt>
                <c:pt idx="252">
                  <c:v>44235.25</c:v>
                </c:pt>
                <c:pt idx="253">
                  <c:v>44232.25</c:v>
                </c:pt>
                <c:pt idx="254">
                  <c:v>44231.25</c:v>
                </c:pt>
                <c:pt idx="255">
                  <c:v>44230.25</c:v>
                </c:pt>
                <c:pt idx="256">
                  <c:v>44229.25</c:v>
                </c:pt>
                <c:pt idx="257">
                  <c:v>44228.25</c:v>
                </c:pt>
                <c:pt idx="258">
                  <c:v>44225.25</c:v>
                </c:pt>
                <c:pt idx="259">
                  <c:v>44224.25</c:v>
                </c:pt>
                <c:pt idx="260">
                  <c:v>44223.25</c:v>
                </c:pt>
              </c:numCache>
            </c:numRef>
          </c:cat>
          <c:val>
            <c:numRef>
              <c:f>Data!$F$9:$F$800</c:f>
              <c:numCache>
                <c:formatCode>General</c:formatCode>
                <c:ptCount val="792"/>
                <c:pt idx="0">
                  <c:v>66.36182206878793</c:v>
                </c:pt>
                <c:pt idx="1">
                  <c:v>68.223452691754886</c:v>
                </c:pt>
                <c:pt idx="2">
                  <c:v>65.622872281848856</c:v>
                </c:pt>
                <c:pt idx="3">
                  <c:v>62.418798672360907</c:v>
                </c:pt>
                <c:pt idx="4">
                  <c:v>67.430318077998635</c:v>
                </c:pt>
                <c:pt idx="5">
                  <c:v>69.022712710689433</c:v>
                </c:pt>
                <c:pt idx="6">
                  <c:v>69.21284723731408</c:v>
                </c:pt>
                <c:pt idx="7">
                  <c:v>67.91124859735784</c:v>
                </c:pt>
                <c:pt idx="8">
                  <c:v>66.417424572545443</c:v>
                </c:pt>
                <c:pt idx="9">
                  <c:v>65.800688060048103</c:v>
                </c:pt>
                <c:pt idx="10">
                  <c:v>63.382167792089021</c:v>
                </c:pt>
                <c:pt idx="11">
                  <c:v>63.922351626293967</c:v>
                </c:pt>
                <c:pt idx="12">
                  <c:v>62.479366440998909</c:v>
                </c:pt>
                <c:pt idx="13">
                  <c:v>57.652111047307343</c:v>
                </c:pt>
                <c:pt idx="14">
                  <c:v>59.913180515855963</c:v>
                </c:pt>
                <c:pt idx="15">
                  <c:v>60.528228256947415</c:v>
                </c:pt>
                <c:pt idx="16">
                  <c:v>58.52256669458427</c:v>
                </c:pt>
                <c:pt idx="17">
                  <c:v>57.131407315233425</c:v>
                </c:pt>
                <c:pt idx="18">
                  <c:v>55.316101228579313</c:v>
                </c:pt>
                <c:pt idx="19">
                  <c:v>53.096255291824008</c:v>
                </c:pt>
                <c:pt idx="20">
                  <c:v>57.020763202567593</c:v>
                </c:pt>
                <c:pt idx="21">
                  <c:v>56.4617424962073</c:v>
                </c:pt>
                <c:pt idx="22">
                  <c:v>55.534573186597086</c:v>
                </c:pt>
                <c:pt idx="23">
                  <c:v>54.772078194301344</c:v>
                </c:pt>
                <c:pt idx="24">
                  <c:v>50.409641436963845</c:v>
                </c:pt>
                <c:pt idx="25">
                  <c:v>52.078887922843563</c:v>
                </c:pt>
                <c:pt idx="26">
                  <c:v>49.539050804990886</c:v>
                </c:pt>
                <c:pt idx="27">
                  <c:v>46.946347040787828</c:v>
                </c:pt>
                <c:pt idx="28">
                  <c:v>41.803002251670819</c:v>
                </c:pt>
                <c:pt idx="29">
                  <c:v>45.199440484210093</c:v>
                </c:pt>
                <c:pt idx="30">
                  <c:v>47.851148122231557</c:v>
                </c:pt>
                <c:pt idx="31">
                  <c:v>45.371965155121984</c:v>
                </c:pt>
                <c:pt idx="32">
                  <c:v>45.045393911284485</c:v>
                </c:pt>
                <c:pt idx="33">
                  <c:v>46.181921719270811</c:v>
                </c:pt>
                <c:pt idx="34">
                  <c:v>47.280322688007558</c:v>
                </c:pt>
                <c:pt idx="35">
                  <c:v>45.962440458083833</c:v>
                </c:pt>
                <c:pt idx="36">
                  <c:v>48.254330369621727</c:v>
                </c:pt>
                <c:pt idx="37">
                  <c:v>47.355822691290683</c:v>
                </c:pt>
                <c:pt idx="38">
                  <c:v>42.707571600829937</c:v>
                </c:pt>
                <c:pt idx="39">
                  <c:v>35.577193498666901</c:v>
                </c:pt>
                <c:pt idx="40">
                  <c:v>35.118857568872748</c:v>
                </c:pt>
                <c:pt idx="41">
                  <c:v>33.34042218810432</c:v>
                </c:pt>
                <c:pt idx="42">
                  <c:v>33.703178094568862</c:v>
                </c:pt>
                <c:pt idx="43">
                  <c:v>38.830267317242097</c:v>
                </c:pt>
                <c:pt idx="44">
                  <c:v>34.961367871219061</c:v>
                </c:pt>
                <c:pt idx="45">
                  <c:v>52.755431200358224</c:v>
                </c:pt>
                <c:pt idx="46">
                  <c:v>52.923229213049758</c:v>
                </c:pt>
                <c:pt idx="47">
                  <c:v>53.57071565758914</c:v>
                </c:pt>
                <c:pt idx="48">
                  <c:v>47.722498180583564</c:v>
                </c:pt>
                <c:pt idx="49">
                  <c:v>44.926669425989189</c:v>
                </c:pt>
                <c:pt idx="50">
                  <c:v>50.651194416189973</c:v>
                </c:pt>
                <c:pt idx="51">
                  <c:v>47.564953187609298</c:v>
                </c:pt>
                <c:pt idx="52">
                  <c:v>53.536301498751868</c:v>
                </c:pt>
                <c:pt idx="53">
                  <c:v>52.569829075869244</c:v>
                </c:pt>
                <c:pt idx="54">
                  <c:v>52.753789877624818</c:v>
                </c:pt>
                <c:pt idx="55">
                  <c:v>54.882380089925086</c:v>
                </c:pt>
                <c:pt idx="56">
                  <c:v>53.975061778342138</c:v>
                </c:pt>
                <c:pt idx="57">
                  <c:v>60.09856467877696</c:v>
                </c:pt>
                <c:pt idx="58">
                  <c:v>57.498016827944681</c:v>
                </c:pt>
                <c:pt idx="59">
                  <c:v>55.894604826284287</c:v>
                </c:pt>
                <c:pt idx="60">
                  <c:v>49.66530423577538</c:v>
                </c:pt>
                <c:pt idx="61">
                  <c:v>53.568008557729904</c:v>
                </c:pt>
                <c:pt idx="62">
                  <c:v>63.52695748680415</c:v>
                </c:pt>
                <c:pt idx="63">
                  <c:v>63.295434742117095</c:v>
                </c:pt>
                <c:pt idx="64">
                  <c:v>61.434936281533631</c:v>
                </c:pt>
                <c:pt idx="65">
                  <c:v>61.806968275701863</c:v>
                </c:pt>
                <c:pt idx="66">
                  <c:v>62.688538266236868</c:v>
                </c:pt>
                <c:pt idx="67">
                  <c:v>70.116486601299627</c:v>
                </c:pt>
                <c:pt idx="68">
                  <c:v>69.354358090558563</c:v>
                </c:pt>
                <c:pt idx="69">
                  <c:v>68.366064764930954</c:v>
                </c:pt>
                <c:pt idx="70">
                  <c:v>67.492083224553468</c:v>
                </c:pt>
                <c:pt idx="71">
                  <c:v>73.212095997386626</c:v>
                </c:pt>
                <c:pt idx="72">
                  <c:v>71.811350749081527</c:v>
                </c:pt>
                <c:pt idx="73">
                  <c:v>70.667805966740517</c:v>
                </c:pt>
                <c:pt idx="74">
                  <c:v>72.654947010002502</c:v>
                </c:pt>
                <c:pt idx="75">
                  <c:v>71.459332344265746</c:v>
                </c:pt>
                <c:pt idx="76">
                  <c:v>70.241150774723351</c:v>
                </c:pt>
                <c:pt idx="77">
                  <c:v>70.704923206172111</c:v>
                </c:pt>
                <c:pt idx="78">
                  <c:v>71.27391087733173</c:v>
                </c:pt>
                <c:pt idx="79">
                  <c:v>69.241561216945144</c:v>
                </c:pt>
                <c:pt idx="80">
                  <c:v>68.613937278595444</c:v>
                </c:pt>
                <c:pt idx="81">
                  <c:v>67.052738090869255</c:v>
                </c:pt>
                <c:pt idx="82">
                  <c:v>72.50339423929897</c:v>
                </c:pt>
                <c:pt idx="83">
                  <c:v>70.291070882586098</c:v>
                </c:pt>
                <c:pt idx="84">
                  <c:v>66.752059565670649</c:v>
                </c:pt>
                <c:pt idx="85">
                  <c:v>64.5998361305125</c:v>
                </c:pt>
                <c:pt idx="86">
                  <c:v>64.361142241111409</c:v>
                </c:pt>
                <c:pt idx="87">
                  <c:v>64.928284668135674</c:v>
                </c:pt>
                <c:pt idx="88">
                  <c:v>66.071362218066568</c:v>
                </c:pt>
                <c:pt idx="89">
                  <c:v>62.975165846925513</c:v>
                </c:pt>
                <c:pt idx="90">
                  <c:v>61.354029813699853</c:v>
                </c:pt>
                <c:pt idx="91">
                  <c:v>58.915963206415086</c:v>
                </c:pt>
                <c:pt idx="92">
                  <c:v>54.76025363249164</c:v>
                </c:pt>
                <c:pt idx="93">
                  <c:v>53.422982111473843</c:v>
                </c:pt>
                <c:pt idx="94">
                  <c:v>58.484039586823428</c:v>
                </c:pt>
                <c:pt idx="95">
                  <c:v>60.317507715011537</c:v>
                </c:pt>
                <c:pt idx="96">
                  <c:v>60.084413256306632</c:v>
                </c:pt>
                <c:pt idx="97">
                  <c:v>56.171173674072762</c:v>
                </c:pt>
                <c:pt idx="98">
                  <c:v>56.269436979080467</c:v>
                </c:pt>
                <c:pt idx="99">
                  <c:v>54.688067496121896</c:v>
                </c:pt>
                <c:pt idx="100">
                  <c:v>50.826873184223501</c:v>
                </c:pt>
                <c:pt idx="101">
                  <c:v>53.567254291296074</c:v>
                </c:pt>
                <c:pt idx="102">
                  <c:v>52.167252951230047</c:v>
                </c:pt>
                <c:pt idx="103">
                  <c:v>53.827673044443792</c:v>
                </c:pt>
                <c:pt idx="104">
                  <c:v>54.834343105662498</c:v>
                </c:pt>
                <c:pt idx="105">
                  <c:v>56.124770243691373</c:v>
                </c:pt>
                <c:pt idx="106">
                  <c:v>53.098242873127333</c:v>
                </c:pt>
                <c:pt idx="107">
                  <c:v>52.879417212089642</c:v>
                </c:pt>
                <c:pt idx="108">
                  <c:v>53.914950464027349</c:v>
                </c:pt>
                <c:pt idx="109">
                  <c:v>52.972767827582686</c:v>
                </c:pt>
                <c:pt idx="110">
                  <c:v>49.667666630945533</c:v>
                </c:pt>
                <c:pt idx="111">
                  <c:v>51.887790327419253</c:v>
                </c:pt>
                <c:pt idx="112">
                  <c:v>50.142875978262332</c:v>
                </c:pt>
                <c:pt idx="113">
                  <c:v>45.702931519837783</c:v>
                </c:pt>
                <c:pt idx="114">
                  <c:v>35.420568234748153</c:v>
                </c:pt>
                <c:pt idx="115">
                  <c:v>37.90392658131146</c:v>
                </c:pt>
                <c:pt idx="116">
                  <c:v>41.706406083533317</c:v>
                </c:pt>
                <c:pt idx="117">
                  <c:v>43.806342240959182</c:v>
                </c:pt>
                <c:pt idx="118">
                  <c:v>45.409537466930864</c:v>
                </c:pt>
                <c:pt idx="119">
                  <c:v>48.107224973307069</c:v>
                </c:pt>
                <c:pt idx="120">
                  <c:v>49.880768506415251</c:v>
                </c:pt>
                <c:pt idx="121">
                  <c:v>50.300214157963829</c:v>
                </c:pt>
                <c:pt idx="122">
                  <c:v>47.943716620588226</c:v>
                </c:pt>
                <c:pt idx="123">
                  <c:v>43.350641142065292</c:v>
                </c:pt>
                <c:pt idx="124">
                  <c:v>47.716256122504682</c:v>
                </c:pt>
                <c:pt idx="125">
                  <c:v>48.409567377430747</c:v>
                </c:pt>
                <c:pt idx="126">
                  <c:v>45.617081772890828</c:v>
                </c:pt>
                <c:pt idx="127">
                  <c:v>50.10515409448417</c:v>
                </c:pt>
                <c:pt idx="128">
                  <c:v>50.838439700280027</c:v>
                </c:pt>
                <c:pt idx="129">
                  <c:v>57.815607754074691</c:v>
                </c:pt>
                <c:pt idx="130">
                  <c:v>57.483521052121432</c:v>
                </c:pt>
                <c:pt idx="131">
                  <c:v>54.217644537743297</c:v>
                </c:pt>
                <c:pt idx="132">
                  <c:v>52.858247908364369</c:v>
                </c:pt>
                <c:pt idx="133">
                  <c:v>53.256808236986785</c:v>
                </c:pt>
                <c:pt idx="134">
                  <c:v>52.841045359006486</c:v>
                </c:pt>
                <c:pt idx="135">
                  <c:v>52.439161602458725</c:v>
                </c:pt>
                <c:pt idx="136">
                  <c:v>49.500677840334227</c:v>
                </c:pt>
                <c:pt idx="137">
                  <c:v>42.012929325306295</c:v>
                </c:pt>
                <c:pt idx="138">
                  <c:v>40.146789138325303</c:v>
                </c:pt>
                <c:pt idx="139">
                  <c:v>53.260694318468758</c:v>
                </c:pt>
                <c:pt idx="140">
                  <c:v>52.141075637257764</c:v>
                </c:pt>
                <c:pt idx="141">
                  <c:v>55.483314417016729</c:v>
                </c:pt>
                <c:pt idx="142">
                  <c:v>62.030732806113498</c:v>
                </c:pt>
                <c:pt idx="143">
                  <c:v>58.38194770130238</c:v>
                </c:pt>
                <c:pt idx="144">
                  <c:v>59.13420696393267</c:v>
                </c:pt>
                <c:pt idx="145">
                  <c:v>54.697907902037301</c:v>
                </c:pt>
                <c:pt idx="146">
                  <c:v>52.120058508740115</c:v>
                </c:pt>
                <c:pt idx="147">
                  <c:v>56.09185797393652</c:v>
                </c:pt>
                <c:pt idx="148">
                  <c:v>69.712884920909687</c:v>
                </c:pt>
                <c:pt idx="149">
                  <c:v>68.161992549198828</c:v>
                </c:pt>
                <c:pt idx="150">
                  <c:v>67.136422709010589</c:v>
                </c:pt>
                <c:pt idx="151">
                  <c:v>64.063718225900061</c:v>
                </c:pt>
                <c:pt idx="152">
                  <c:v>63.962634732002243</c:v>
                </c:pt>
                <c:pt idx="153">
                  <c:v>63.606042876599886</c:v>
                </c:pt>
                <c:pt idx="154">
                  <c:v>69.161802747582271</c:v>
                </c:pt>
                <c:pt idx="155">
                  <c:v>67.915603777343648</c:v>
                </c:pt>
                <c:pt idx="156">
                  <c:v>66.994069936237352</c:v>
                </c:pt>
                <c:pt idx="157">
                  <c:v>65.554891367905583</c:v>
                </c:pt>
                <c:pt idx="158">
                  <c:v>64.932338360524767</c:v>
                </c:pt>
                <c:pt idx="159">
                  <c:v>61.945361031708217</c:v>
                </c:pt>
                <c:pt idx="160">
                  <c:v>60.822587522814374</c:v>
                </c:pt>
                <c:pt idx="161">
                  <c:v>68.186315913959433</c:v>
                </c:pt>
                <c:pt idx="162">
                  <c:v>67.472349331658421</c:v>
                </c:pt>
                <c:pt idx="163">
                  <c:v>65.344440962660371</c:v>
                </c:pt>
                <c:pt idx="164">
                  <c:v>64.981724442557606</c:v>
                </c:pt>
                <c:pt idx="165">
                  <c:v>64.689144176775983</c:v>
                </c:pt>
                <c:pt idx="166">
                  <c:v>64.292351945310514</c:v>
                </c:pt>
                <c:pt idx="167">
                  <c:v>64.637362318193311</c:v>
                </c:pt>
                <c:pt idx="168">
                  <c:v>63.161793136231125</c:v>
                </c:pt>
                <c:pt idx="169">
                  <c:v>64.038737831191725</c:v>
                </c:pt>
                <c:pt idx="170">
                  <c:v>62.557135401072152</c:v>
                </c:pt>
                <c:pt idx="171">
                  <c:v>62.686268978221484</c:v>
                </c:pt>
                <c:pt idx="172">
                  <c:v>60.298692358039283</c:v>
                </c:pt>
                <c:pt idx="173">
                  <c:v>58.199666656688649</c:v>
                </c:pt>
                <c:pt idx="174">
                  <c:v>56.563401736092985</c:v>
                </c:pt>
                <c:pt idx="175">
                  <c:v>58.391995258550033</c:v>
                </c:pt>
                <c:pt idx="176">
                  <c:v>57.494519145691385</c:v>
                </c:pt>
                <c:pt idx="177">
                  <c:v>56.851486903167398</c:v>
                </c:pt>
                <c:pt idx="178">
                  <c:v>56.953803046902181</c:v>
                </c:pt>
                <c:pt idx="179">
                  <c:v>52.12441570049829</c:v>
                </c:pt>
                <c:pt idx="180">
                  <c:v>48.529186237179481</c:v>
                </c:pt>
                <c:pt idx="181">
                  <c:v>51.675469103520783</c:v>
                </c:pt>
                <c:pt idx="182">
                  <c:v>58.314605633148034</c:v>
                </c:pt>
                <c:pt idx="183">
                  <c:v>60.243236993226176</c:v>
                </c:pt>
                <c:pt idx="184">
                  <c:v>58.925832629414003</c:v>
                </c:pt>
                <c:pt idx="185">
                  <c:v>56.075722747323873</c:v>
                </c:pt>
                <c:pt idx="186">
                  <c:v>65.328137130749127</c:v>
                </c:pt>
                <c:pt idx="187">
                  <c:v>63.481618795059148</c:v>
                </c:pt>
                <c:pt idx="188">
                  <c:v>62.338343763617864</c:v>
                </c:pt>
                <c:pt idx="189">
                  <c:v>61.714792217525357</c:v>
                </c:pt>
                <c:pt idx="190">
                  <c:v>60.554865336141198</c:v>
                </c:pt>
                <c:pt idx="191">
                  <c:v>62.869361657644802</c:v>
                </c:pt>
                <c:pt idx="192">
                  <c:v>62.547930822103396</c:v>
                </c:pt>
                <c:pt idx="193">
                  <c:v>59.471270043365251</c:v>
                </c:pt>
                <c:pt idx="194">
                  <c:v>57.010979606773546</c:v>
                </c:pt>
                <c:pt idx="195">
                  <c:v>61.921053451424122</c:v>
                </c:pt>
                <c:pt idx="196">
                  <c:v>59.772125090965808</c:v>
                </c:pt>
                <c:pt idx="197">
                  <c:v>57.885847854734571</c:v>
                </c:pt>
                <c:pt idx="198">
                  <c:v>55.608819774005731</c:v>
                </c:pt>
                <c:pt idx="199">
                  <c:v>56.025331717616872</c:v>
                </c:pt>
                <c:pt idx="200">
                  <c:v>54.157115277247946</c:v>
                </c:pt>
                <c:pt idx="201">
                  <c:v>53.410956108640271</c:v>
                </c:pt>
                <c:pt idx="202">
                  <c:v>56.559357647687783</c:v>
                </c:pt>
                <c:pt idx="203">
                  <c:v>58.60126424337286</c:v>
                </c:pt>
                <c:pt idx="204">
                  <c:v>58.499597413255522</c:v>
                </c:pt>
                <c:pt idx="205">
                  <c:v>59.190051060942324</c:v>
                </c:pt>
                <c:pt idx="206">
                  <c:v>59.289769685296697</c:v>
                </c:pt>
                <c:pt idx="207">
                  <c:v>53.792497030046377</c:v>
                </c:pt>
                <c:pt idx="208">
                  <c:v>52.367651449985956</c:v>
                </c:pt>
                <c:pt idx="209">
                  <c:v>51.185165922350578</c:v>
                </c:pt>
                <c:pt idx="210">
                  <c:v>51.325918293941086</c:v>
                </c:pt>
                <c:pt idx="211">
                  <c:v>52.589854061742159</c:v>
                </c:pt>
                <c:pt idx="212">
                  <c:v>52.1026674185253</c:v>
                </c:pt>
                <c:pt idx="213">
                  <c:v>50.607923962428067</c:v>
                </c:pt>
                <c:pt idx="214">
                  <c:v>55.490188060579989</c:v>
                </c:pt>
                <c:pt idx="215">
                  <c:v>49.816059887671464</c:v>
                </c:pt>
                <c:pt idx="216">
                  <c:v>52.416785049263687</c:v>
                </c:pt>
                <c:pt idx="217">
                  <c:v>54.479588793181215</c:v>
                </c:pt>
                <c:pt idx="218">
                  <c:v>54.01956588893993</c:v>
                </c:pt>
                <c:pt idx="219">
                  <c:v>49.136368890306265</c:v>
                </c:pt>
                <c:pt idx="220">
                  <c:v>55.369522362720339</c:v>
                </c:pt>
                <c:pt idx="221">
                  <c:v>48.079510470453677</c:v>
                </c:pt>
                <c:pt idx="222">
                  <c:v>56.952932213878697</c:v>
                </c:pt>
                <c:pt idx="223">
                  <c:v>56.178414951658105</c:v>
                </c:pt>
                <c:pt idx="224">
                  <c:v>53.373040121502378</c:v>
                </c:pt>
                <c:pt idx="225">
                  <c:v>69.018256551603415</c:v>
                </c:pt>
                <c:pt idx="226">
                  <c:v>68.806388711541118</c:v>
                </c:pt>
                <c:pt idx="227">
                  <c:v>70.0580109993126</c:v>
                </c:pt>
                <c:pt idx="228">
                  <c:v>71.233033497359884</c:v>
                </c:pt>
                <c:pt idx="229">
                  <c:v>72.108417563089205</c:v>
                </c:pt>
                <c:pt idx="230">
                  <c:v>69.480708526773881</c:v>
                </c:pt>
                <c:pt idx="231">
                  <c:v>69.200376725075103</c:v>
                </c:pt>
                <c:pt idx="232">
                  <c:v>71.220174651087206</c:v>
                </c:pt>
                <c:pt idx="233">
                  <c:v>74.063703550046441</c:v>
                </c:pt>
                <c:pt idx="234">
                  <c:v>70.357597330489725</c:v>
                </c:pt>
                <c:pt idx="235">
                  <c:v>65.852328604198036</c:v>
                </c:pt>
                <c:pt idx="236">
                  <c:v>62.226845408084117</c:v>
                </c:pt>
                <c:pt idx="237">
                  <c:v>64.43072673324329</c:v>
                </c:pt>
                <c:pt idx="238">
                  <c:v>67.824509774428734</c:v>
                </c:pt>
                <c:pt idx="239">
                  <c:v>79.161834776450746</c:v>
                </c:pt>
                <c:pt idx="240">
                  <c:v>79.618824529624462</c:v>
                </c:pt>
                <c:pt idx="241">
                  <c:v>76.50489848706394</c:v>
                </c:pt>
                <c:pt idx="242">
                  <c:v>75.877074370014739</c:v>
                </c:pt>
                <c:pt idx="243">
                  <c:v>70.974329552775203</c:v>
                </c:pt>
                <c:pt idx="244">
                  <c:v>75.168976924796041</c:v>
                </c:pt>
                <c:pt idx="245">
                  <c:v>77.609138901928631</c:v>
                </c:pt>
                <c:pt idx="246">
                  <c:v>76.604179596090162</c:v>
                </c:pt>
                <c:pt idx="247">
                  <c:v>76.423749300959997</c:v>
                </c:pt>
                <c:pt idx="248">
                  <c:v>74.70273842893954</c:v>
                </c:pt>
                <c:pt idx="249">
                  <c:v>72.59781232263559</c:v>
                </c:pt>
                <c:pt idx="250">
                  <c:v>74.985228708706714</c:v>
                </c:pt>
                <c:pt idx="251">
                  <c:v>74.321310873856604</c:v>
                </c:pt>
                <c:pt idx="252">
                  <c:v>73.341050988251851</c:v>
                </c:pt>
                <c:pt idx="253">
                  <c:v>70.086589203679026</c:v>
                </c:pt>
                <c:pt idx="254">
                  <c:v>68.703912994693198</c:v>
                </c:pt>
                <c:pt idx="255">
                  <c:v>67.638119224524033</c:v>
                </c:pt>
                <c:pt idx="256">
                  <c:v>65.359344330275974</c:v>
                </c:pt>
                <c:pt idx="257">
                  <c:v>62.073629918805459</c:v>
                </c:pt>
                <c:pt idx="258">
                  <c:v>56.801409242540714</c:v>
                </c:pt>
                <c:pt idx="259">
                  <c:v>57.65532055329669</c:v>
                </c:pt>
                <c:pt idx="260">
                  <c:v>61.303277581003009</c:v>
                </c:pt>
              </c:numCache>
            </c:numRef>
          </c:val>
          <c:smooth val="0"/>
          <c:extLst>
            <c:ext xmlns:c16="http://schemas.microsoft.com/office/drawing/2014/chart" uri="{C3380CC4-5D6E-409C-BE32-E72D297353CC}">
              <c16:uniqueId val="{00000000-177E-4F50-8F8A-DD8DB543473A}"/>
            </c:ext>
          </c:extLst>
        </c:ser>
        <c:dLbls>
          <c:showLegendKey val="0"/>
          <c:showVal val="0"/>
          <c:showCatName val="0"/>
          <c:showSerName val="0"/>
          <c:showPercent val="0"/>
          <c:showBubbleSize val="0"/>
        </c:dLbls>
        <c:smooth val="0"/>
        <c:axId val="374320128"/>
        <c:axId val="374326016"/>
      </c:lineChart>
      <c:dateAx>
        <c:axId val="374320128"/>
        <c:scaling>
          <c:orientation val="minMax"/>
        </c:scaling>
        <c:delete val="0"/>
        <c:axPos val="b"/>
        <c:numFmt formatCode="mm/dd/yyyy" sourceLinked="1"/>
        <c:majorTickMark val="out"/>
        <c:minorTickMark val="none"/>
        <c:tickLblPos val="nextTo"/>
        <c:crossAx val="374326016"/>
        <c:crosses val="autoZero"/>
        <c:auto val="1"/>
        <c:lblOffset val="100"/>
        <c:baseTimeUnit val="days"/>
      </c:dateAx>
      <c:valAx>
        <c:axId val="374326016"/>
        <c:scaling>
          <c:orientation val="minMax"/>
          <c:max val="100"/>
          <c:min val="0"/>
        </c:scaling>
        <c:delete val="0"/>
        <c:axPos val="l"/>
        <c:majorGridlines/>
        <c:numFmt formatCode="General" sourceLinked="1"/>
        <c:majorTickMark val="out"/>
        <c:minorTickMark val="none"/>
        <c:tickLblPos val="nextTo"/>
        <c:crossAx val="374320128"/>
        <c:crosses val="autoZero"/>
        <c:crossBetween val="between"/>
      </c:valAx>
    </c:plotArea>
    <c:legend>
      <c:legendPos val="l"/>
      <c:layout>
        <c:manualLayout>
          <c:xMode val="edge"/>
          <c:yMode val="edge"/>
          <c:x val="5.3073382074194424E-2"/>
          <c:y val="2.3608792998676926E-2"/>
          <c:w val="0.12876313662085692"/>
          <c:h val="5.6036860210527076E-2"/>
        </c:manualLayout>
      </c:layout>
      <c:overlay val="1"/>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1500" y="838200"/>
          <a:ext cx="1472184" cy="133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304799</xdr:colOff>
      <xdr:row>1</xdr:row>
      <xdr:rowOff>114299</xdr:rowOff>
    </xdr:from>
    <xdr:to>
      <xdr:col>23</xdr:col>
      <xdr:colOff>368300</xdr:colOff>
      <xdr:row>31</xdr:row>
      <xdr:rowOff>117474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0</xdr:row>
      <xdr:rowOff>50800</xdr:rowOff>
    </xdr:from>
    <xdr:to>
      <xdr:col>3</xdr:col>
      <xdr:colOff>0</xdr:colOff>
      <xdr:row>4</xdr:row>
      <xdr:rowOff>35700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25500" y="50800"/>
          <a:ext cx="698500" cy="696100"/>
        </a:xfrm>
        <a:prstGeom prst="rect">
          <a:avLst/>
        </a:prstGeom>
      </xdr:spPr>
    </xdr:pic>
    <xdr:clientData/>
  </xdr:twoCellAnchor>
  <xdr:twoCellAnchor>
    <xdr:from>
      <xdr:col>5</xdr:col>
      <xdr:colOff>304800</xdr:colOff>
      <xdr:row>31</xdr:row>
      <xdr:rowOff>133349</xdr:rowOff>
    </xdr:from>
    <xdr:to>
      <xdr:col>23</xdr:col>
      <xdr:colOff>371475</xdr:colOff>
      <xdr:row>53</xdr:row>
      <xdr:rowOff>142875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635000</xdr:colOff>
      <xdr:row>44</xdr:row>
      <xdr:rowOff>63500</xdr:rowOff>
    </xdr:from>
    <xdr:to>
      <xdr:col>23</xdr:col>
      <xdr:colOff>63500</xdr:colOff>
      <xdr:row>49</xdr:row>
      <xdr:rowOff>111125</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2873375" y="7858125"/>
          <a:ext cx="11144250" cy="920750"/>
        </a:xfrm>
        <a:prstGeom prst="rect">
          <a:avLst/>
        </a:prstGeom>
        <a:solidFill>
          <a:srgbClr val="0039A6">
            <a:alpha val="25098"/>
          </a:srgb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0.02856</cdr:x>
      <cdr:y>0.02135</cdr:y>
    </cdr:from>
    <cdr:to>
      <cdr:x>0.9744</cdr:x>
      <cdr:y>0.25944</cdr:y>
    </cdr:to>
    <cdr:sp macro="" textlink="">
      <cdr:nvSpPr>
        <cdr:cNvPr id="2" name="Rectangle 1"/>
        <cdr:cNvSpPr/>
      </cdr:nvSpPr>
      <cdr:spPr>
        <a:xfrm xmlns:a="http://schemas.openxmlformats.org/drawingml/2006/main">
          <a:off x="336550" y="82550"/>
          <a:ext cx="11144250" cy="920750"/>
        </a:xfrm>
        <a:prstGeom xmlns:a="http://schemas.openxmlformats.org/drawingml/2006/main" prst="rect">
          <a:avLst/>
        </a:prstGeom>
        <a:solidFill xmlns:a="http://schemas.openxmlformats.org/drawingml/2006/main">
          <a:srgbClr val="0039A6">
            <a:alpha val="25098"/>
          </a:srgbClr>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C13:C16"/>
  <sheetViews>
    <sheetView tabSelected="1" workbookViewId="0">
      <selection activeCell="C16" sqref="C16"/>
    </sheetView>
  </sheetViews>
  <sheetFormatPr defaultColWidth="10.6640625" defaultRowHeight="15" x14ac:dyDescent="0.2"/>
  <cols>
    <col min="1" max="16384" width="10.6640625" style="11"/>
  </cols>
  <sheetData>
    <row r="13" spans="3:3" ht="30" x14ac:dyDescent="0.4">
      <c r="C13" s="24" t="s">
        <v>5</v>
      </c>
    </row>
    <row r="15" spans="3:3" x14ac:dyDescent="0.2">
      <c r="C15" s="12" t="s">
        <v>0</v>
      </c>
    </row>
    <row r="16" spans="3:3" x14ac:dyDescent="0.2">
      <c r="C16" s="13">
        <v>44588</v>
      </c>
    </row>
  </sheetData>
  <phoneticPr fontId="10"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9997558519241921"/>
  </sheetPr>
  <dimension ref="A5:AE34"/>
  <sheetViews>
    <sheetView zoomScale="80" zoomScaleNormal="80" workbookViewId="0">
      <selection activeCell="C11" sqref="C11:D11"/>
    </sheetView>
  </sheetViews>
  <sheetFormatPr defaultColWidth="7.5546875" defaultRowHeight="14.25" x14ac:dyDescent="0.2"/>
  <cols>
    <col min="1" max="1" width="1.33203125" style="25" customWidth="1"/>
    <col min="2" max="2" width="7.5546875" style="25"/>
    <col min="3" max="3" width="8.33203125" style="25" bestFit="1" customWidth="1"/>
    <col min="4" max="4" width="7.5546875" style="25"/>
    <col min="5" max="5" width="1.33203125" style="25" customWidth="1"/>
    <col min="6" max="31" width="7.5546875" style="9"/>
    <col min="32" max="16384" width="7.5546875" style="10"/>
  </cols>
  <sheetData>
    <row r="5" spans="2:4" ht="15.75" x14ac:dyDescent="0.25">
      <c r="B5" s="26" t="s">
        <v>1</v>
      </c>
      <c r="C5" s="26"/>
      <c r="D5" s="26"/>
    </row>
    <row r="6" spans="2:4" x14ac:dyDescent="0.2">
      <c r="B6" s="27" t="s">
        <v>2</v>
      </c>
      <c r="C6" s="27"/>
      <c r="D6" s="27"/>
    </row>
    <row r="7" spans="2:4" x14ac:dyDescent="0.2">
      <c r="B7" s="28" t="s">
        <v>2</v>
      </c>
      <c r="C7" s="35" t="s">
        <v>4</v>
      </c>
      <c r="D7" s="36"/>
    </row>
    <row r="8" spans="2:4" x14ac:dyDescent="0.2">
      <c r="B8" s="29" t="s">
        <v>6</v>
      </c>
      <c r="C8" s="29"/>
      <c r="D8" s="29"/>
    </row>
    <row r="9" spans="2:4" x14ac:dyDescent="0.2">
      <c r="B9" s="28" t="s">
        <v>7</v>
      </c>
      <c r="C9" s="37">
        <v>20</v>
      </c>
      <c r="D9" s="38"/>
    </row>
    <row r="10" spans="2:4" x14ac:dyDescent="0.2">
      <c r="B10" s="29" t="s">
        <v>8</v>
      </c>
      <c r="C10" s="29"/>
      <c r="D10" s="29"/>
    </row>
    <row r="11" spans="2:4" x14ac:dyDescent="0.2">
      <c r="B11" s="28" t="s">
        <v>7</v>
      </c>
      <c r="C11" s="37">
        <v>20</v>
      </c>
      <c r="D11" s="38"/>
    </row>
    <row r="12" spans="2:4" ht="15" customHeight="1" x14ac:dyDescent="0.2"/>
    <row r="13" spans="2:4" ht="15" x14ac:dyDescent="0.25">
      <c r="B13" s="30" t="s">
        <v>3</v>
      </c>
      <c r="C13" s="30"/>
      <c r="D13" s="30"/>
    </row>
    <row r="14" spans="2:4" ht="14.25" customHeight="1" x14ac:dyDescent="0.2">
      <c r="B14" s="31" t="s">
        <v>9</v>
      </c>
      <c r="C14" s="31"/>
      <c r="D14" s="31"/>
    </row>
    <row r="15" spans="2:4" x14ac:dyDescent="0.2">
      <c r="B15" s="32"/>
      <c r="C15" s="32"/>
      <c r="D15" s="32"/>
    </row>
    <row r="16" spans="2:4" x14ac:dyDescent="0.2">
      <c r="B16" s="32"/>
      <c r="C16" s="32"/>
      <c r="D16" s="32"/>
    </row>
    <row r="17" spans="2:4" ht="15" customHeight="1" x14ac:dyDescent="0.2">
      <c r="B17" s="32"/>
      <c r="C17" s="32"/>
      <c r="D17" s="32"/>
    </row>
    <row r="18" spans="2:4" x14ac:dyDescent="0.2">
      <c r="B18" s="32"/>
      <c r="C18" s="32"/>
      <c r="D18" s="32"/>
    </row>
    <row r="19" spans="2:4" x14ac:dyDescent="0.2">
      <c r="B19" s="32"/>
      <c r="C19" s="32"/>
      <c r="D19" s="32"/>
    </row>
    <row r="20" spans="2:4" x14ac:dyDescent="0.2">
      <c r="B20" s="32"/>
      <c r="C20" s="32"/>
      <c r="D20" s="32"/>
    </row>
    <row r="21" spans="2:4" x14ac:dyDescent="0.2">
      <c r="B21" s="32"/>
      <c r="C21" s="32"/>
      <c r="D21" s="32"/>
    </row>
    <row r="22" spans="2:4" x14ac:dyDescent="0.2">
      <c r="B22" s="32"/>
      <c r="C22" s="32"/>
      <c r="D22" s="32"/>
    </row>
    <row r="23" spans="2:4" x14ac:dyDescent="0.2">
      <c r="B23" s="32"/>
      <c r="C23" s="32"/>
      <c r="D23" s="32"/>
    </row>
    <row r="24" spans="2:4" x14ac:dyDescent="0.2">
      <c r="B24" s="32"/>
      <c r="C24" s="32"/>
      <c r="D24" s="32"/>
    </row>
    <row r="25" spans="2:4" x14ac:dyDescent="0.2">
      <c r="B25" s="32"/>
      <c r="C25" s="32"/>
      <c r="D25" s="32"/>
    </row>
    <row r="26" spans="2:4" x14ac:dyDescent="0.2">
      <c r="B26" s="32"/>
      <c r="C26" s="32"/>
      <c r="D26" s="32"/>
    </row>
    <row r="27" spans="2:4" x14ac:dyDescent="0.2">
      <c r="B27" s="32"/>
      <c r="C27" s="32"/>
      <c r="D27" s="32"/>
    </row>
    <row r="28" spans="2:4" x14ac:dyDescent="0.2">
      <c r="B28" s="32"/>
      <c r="C28" s="32"/>
      <c r="D28" s="32"/>
    </row>
    <row r="29" spans="2:4" ht="15" customHeight="1" x14ac:dyDescent="0.2">
      <c r="B29" s="32"/>
      <c r="C29" s="32"/>
      <c r="D29" s="32"/>
    </row>
    <row r="30" spans="2:4" x14ac:dyDescent="0.2">
      <c r="B30" s="32"/>
      <c r="C30" s="32"/>
      <c r="D30" s="32"/>
    </row>
    <row r="31" spans="2:4" x14ac:dyDescent="0.2">
      <c r="B31" s="32"/>
      <c r="C31" s="32"/>
      <c r="D31" s="32"/>
    </row>
    <row r="32" spans="2:4" x14ac:dyDescent="0.2">
      <c r="B32" s="32"/>
      <c r="C32" s="32"/>
      <c r="D32" s="32"/>
    </row>
    <row r="34" ht="15" customHeight="1" x14ac:dyDescent="0.2"/>
  </sheetData>
  <mergeCells count="9">
    <mergeCell ref="B10:D10"/>
    <mergeCell ref="C11:D11"/>
    <mergeCell ref="B13:D13"/>
    <mergeCell ref="B14:D32"/>
    <mergeCell ref="B5:D5"/>
    <mergeCell ref="B6:D6"/>
    <mergeCell ref="C7:D7"/>
    <mergeCell ref="B8:D8"/>
    <mergeCell ref="C9:D9"/>
  </mergeCells>
  <phoneticPr fontId="10" type="noConversion"/>
  <dataValidations count="1">
    <dataValidation type="whole" allowBlank="1" showInputMessage="1" showErrorMessage="1" sqref="C9:D9 C11:D11" xr:uid="{00000000-0002-0000-0100-000000000000}">
      <formula1>1</formula1>
      <formula2>60</formula2>
    </dataValidation>
  </dataValidations>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9997558519241921"/>
  </sheetPr>
  <dimension ref="C2:BG2201"/>
  <sheetViews>
    <sheetView workbookViewId="0">
      <selection activeCell="C7" sqref="C7"/>
    </sheetView>
  </sheetViews>
  <sheetFormatPr defaultColWidth="7.5546875" defaultRowHeight="14.25" x14ac:dyDescent="0.2"/>
  <cols>
    <col min="1" max="2" width="7.5546875" style="3"/>
    <col min="3" max="3" width="10.77734375" style="3" customWidth="1"/>
    <col min="4" max="4" width="8.5546875" style="3" customWidth="1"/>
    <col min="5" max="5" width="8.109375" style="3" customWidth="1"/>
    <col min="6" max="8" width="8.33203125" style="3" customWidth="1"/>
    <col min="9" max="10" width="7.5546875" style="3"/>
    <col min="11" max="13" width="10.21875" style="3" bestFit="1" customWidth="1"/>
    <col min="14" max="16384" width="7.5546875" style="3"/>
  </cols>
  <sheetData>
    <row r="2" spans="3:59" x14ac:dyDescent="0.2">
      <c r="C2" s="2"/>
    </row>
    <row r="3" spans="3:59" x14ac:dyDescent="0.2">
      <c r="C3" s="4"/>
      <c r="D3" s="4"/>
      <c r="E3" s="4"/>
      <c r="F3" s="4"/>
      <c r="G3" s="4"/>
      <c r="H3" s="4"/>
    </row>
    <row r="4" spans="3:59" x14ac:dyDescent="0.2">
      <c r="C4" s="2"/>
      <c r="D4" s="4"/>
      <c r="E4" s="2"/>
    </row>
    <row r="5" spans="3:59" ht="15" customHeight="1" x14ac:dyDescent="0.25">
      <c r="C5" s="2"/>
      <c r="D5" s="14"/>
      <c r="E5" s="1">
        <f>Main!C9</f>
        <v>20</v>
      </c>
      <c r="F5" s="1">
        <f>Main!C11</f>
        <v>20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3:59" ht="15" x14ac:dyDescent="0.25">
      <c r="C6" s="8"/>
      <c r="D6" s="1" t="str">
        <f>Main!C7</f>
        <v>BRN 1!-ICE</v>
      </c>
      <c r="E6" s="1" t="str">
        <f>"MA("&amp;D6&amp;","&amp;E5&amp;")"</f>
        <v>MA(BRN 1!-ICE,20)</v>
      </c>
      <c r="F6" s="1" t="str">
        <f>"RSI("&amp;D6&amp;","&amp;F5&amp;")"</f>
        <v>RSI(BRN 1!-ICE,20)</v>
      </c>
      <c r="G6" s="1"/>
      <c r="H6" s="1"/>
      <c r="I6" s="1"/>
      <c r="J6" s="1"/>
      <c r="K6" s="1"/>
      <c r="L6" s="1"/>
      <c r="M6" s="22"/>
      <c r="N6" s="23"/>
      <c r="O6" s="23"/>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3:59" ht="15" x14ac:dyDescent="0.25">
      <c r="C7" s="2" t="str">
        <f ca="1">_xll.FormulaIDC(D7:F7,D8:F8,,EDATE(TODAY(),-12),TODAY(),,"Snapshot=False","TimelineMerge=Union")</f>
        <v>Formula</v>
      </c>
      <c r="D7" s="33"/>
      <c r="E7" s="33"/>
      <c r="F7" s="33"/>
      <c r="G7" s="15"/>
      <c r="H7" s="15"/>
      <c r="I7" s="15"/>
      <c r="J7" s="15"/>
      <c r="K7" s="19"/>
      <c r="L7" s="19"/>
      <c r="M7" s="15"/>
      <c r="N7" s="15"/>
    </row>
    <row r="8" spans="3:59" x14ac:dyDescent="0.2">
      <c r="C8" s="5"/>
      <c r="D8" s="34" t="s">
        <v>4</v>
      </c>
      <c r="E8" s="34" t="s">
        <v>10</v>
      </c>
      <c r="F8" s="34" t="s">
        <v>11</v>
      </c>
    </row>
    <row r="9" spans="3:59" x14ac:dyDescent="0.2">
      <c r="C9" s="5">
        <f>RTD("ice.xl",,"*HT","BRN 1!-ICE","D[tl:Union]","2021-01-27;2022-01-27","260")</f>
        <v>44588.25</v>
      </c>
      <c r="D9" s="3">
        <f>RTD("ice.xl",,"*E",D$8,"D[tl:Union]",$C9)</f>
        <v>89.34</v>
      </c>
      <c r="E9" s="3">
        <f>RTD("ice.xl",,"*E",E$8,"D[tl:Union]",$C9)</f>
        <v>84.678000000000026</v>
      </c>
      <c r="F9" s="3">
        <f>RTD("ice.xl",,"*E",F$8,"D[tl:Union]",$C9)</f>
        <v>66.36182206878793</v>
      </c>
      <c r="M9" s="5"/>
    </row>
    <row r="10" spans="3:59" ht="15" x14ac:dyDescent="0.25">
      <c r="C10" s="5">
        <f>RTD("ice.xl",,"*HT","BRN 1!-ICE","D[tl:Union]","2021-01-27;2022-01-27","259")</f>
        <v>44587.25</v>
      </c>
      <c r="D10" s="18">
        <f>RTD("ice.xl",,"*E",D$8,"D[tl:Union]",$C10)</f>
        <v>89.96</v>
      </c>
      <c r="E10" s="18">
        <f>RTD("ice.xl",,"*E",E$8,"D[tl:Union]",$C10)</f>
        <v>84.187499999999915</v>
      </c>
      <c r="F10" s="18">
        <f>RTD("ice.xl",,"*E",F$8,"D[tl:Union]",$C10)</f>
        <v>68.223452691754886</v>
      </c>
      <c r="G10" s="18"/>
      <c r="H10" s="18"/>
      <c r="I10" s="18"/>
      <c r="J10" s="7"/>
      <c r="K10" s="20"/>
      <c r="L10" s="20"/>
      <c r="M10" s="20"/>
      <c r="N10" s="7"/>
      <c r="O10" s="8"/>
      <c r="P10" s="8"/>
      <c r="Q10" s="8"/>
    </row>
    <row r="11" spans="3:59" x14ac:dyDescent="0.2">
      <c r="C11" s="5">
        <f>RTD("ice.xl",,"*HT","BRN 1!-ICE","D[tl:Union]","2021-01-27;2022-01-27","258")</f>
        <v>44586.25</v>
      </c>
      <c r="D11" s="3">
        <f>RTD("ice.xl",,"*E",D$8,"D[tl:Union]",$C11)</f>
        <v>88.2</v>
      </c>
      <c r="E11" s="3">
        <f>RTD("ice.xl",,"*E",E$8,"D[tl:Union]",$C11)</f>
        <v>83.649999999999906</v>
      </c>
      <c r="F11" s="3">
        <f>RTD("ice.xl",,"*E",F$8,"D[tl:Union]",$C11)</f>
        <v>65.622872281848856</v>
      </c>
      <c r="K11" s="5"/>
      <c r="L11" s="5"/>
      <c r="M11" s="5"/>
    </row>
    <row r="12" spans="3:59" x14ac:dyDescent="0.2">
      <c r="C12" s="5">
        <f>RTD("ice.xl",,"*HT","BRN 1!-ICE","D[tl:Union]","2021-01-27;2022-01-27","257")</f>
        <v>44585.25</v>
      </c>
      <c r="D12" s="3">
        <f>RTD("ice.xl",,"*E",D$8,"D[tl:Union]",$C12)</f>
        <v>86.27</v>
      </c>
      <c r="E12" s="3">
        <f>RTD("ice.xl",,"*E",E$8,"D[tl:Union]",$C12)</f>
        <v>83.173499999999905</v>
      </c>
      <c r="F12" s="3">
        <f>RTD("ice.xl",,"*E",F$8,"D[tl:Union]",$C12)</f>
        <v>62.418798672360907</v>
      </c>
      <c r="I12" s="16"/>
      <c r="J12" s="16"/>
      <c r="K12" s="21"/>
      <c r="L12" s="5"/>
      <c r="M12" s="5"/>
    </row>
    <row r="13" spans="3:59" x14ac:dyDescent="0.2">
      <c r="C13" s="5">
        <f>RTD("ice.xl",,"*HT","BRN 1!-ICE","D[tl:Union]","2021-01-27;2022-01-27","256")</f>
        <v>44582.25</v>
      </c>
      <c r="D13" s="3">
        <f>RTD("ice.xl",,"*E",D$8,"D[tl:Union]",$C13)</f>
        <v>87.89</v>
      </c>
      <c r="E13" s="3">
        <f>RTD("ice.xl",,"*E",E$8,"D[tl:Union]",$C13)</f>
        <v>82.770999999999916</v>
      </c>
      <c r="F13" s="3">
        <f>RTD("ice.xl",,"*E",F$8,"D[tl:Union]",$C13)</f>
        <v>67.430318077998635</v>
      </c>
      <c r="I13" s="16"/>
      <c r="J13" s="16"/>
      <c r="K13" s="21"/>
      <c r="L13" s="5"/>
      <c r="M13" s="5"/>
    </row>
    <row r="14" spans="3:59" ht="15" x14ac:dyDescent="0.25">
      <c r="C14" s="5">
        <f>RTD("ice.xl",,"*HT","BRN 1!-ICE","D[tl:Union]","2021-01-27;2022-01-27","255")</f>
        <v>44581.25</v>
      </c>
      <c r="D14" s="6">
        <f>RTD("ice.xl",,"*E",D$8,"D[tl:Union]",$C14)</f>
        <v>88.38</v>
      </c>
      <c r="E14" s="6">
        <f>RTD("ice.xl",,"*E",E$8,"D[tl:Union]",$C14)</f>
        <v>82.165999999999912</v>
      </c>
      <c r="F14" s="6">
        <f>RTD("ice.xl",,"*E",F$8,"D[tl:Union]",$C14)</f>
        <v>69.022712710689433</v>
      </c>
      <c r="G14" s="6"/>
      <c r="H14" s="6"/>
      <c r="I14" s="17"/>
      <c r="J14" s="17"/>
      <c r="K14" s="21"/>
      <c r="L14" s="5"/>
      <c r="M14" s="5"/>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3:59" ht="15" x14ac:dyDescent="0.25">
      <c r="C15" s="5">
        <f>RTD("ice.xl",,"*HT","BRN 1!-ICE","D[tl:Union]","2021-01-27;2022-01-27","254")</f>
        <v>44580.25</v>
      </c>
      <c r="D15" s="6">
        <f>RTD("ice.xl",,"*E",D$8,"D[tl:Union]",$C15)</f>
        <v>88.44</v>
      </c>
      <c r="E15" s="6">
        <f>RTD("ice.xl",,"*E",E$8,"D[tl:Union]",$C15)</f>
        <v>81.578999999999922</v>
      </c>
      <c r="F15" s="6">
        <f>RTD("ice.xl",,"*E",F$8,"D[tl:Union]",$C15)</f>
        <v>69.21284723731408</v>
      </c>
      <c r="G15" s="6"/>
      <c r="H15" s="6"/>
      <c r="I15" s="17"/>
      <c r="J15" s="17"/>
      <c r="K15" s="21"/>
      <c r="L15" s="5"/>
      <c r="M15" s="5"/>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3:59" x14ac:dyDescent="0.2">
      <c r="C16" s="5">
        <f>RTD("ice.xl",,"*HT","BRN 1!-ICE","D[tl:Union]","2021-01-27;2022-01-27","253")</f>
        <v>44579.25</v>
      </c>
      <c r="D16" s="3">
        <f>RTD("ice.xl",,"*E",D$8,"D[tl:Union]",$C16)</f>
        <v>87.51</v>
      </c>
      <c r="E16" s="3">
        <f>RTD("ice.xl",,"*E",E$8,"D[tl:Union]",$C16)</f>
        <v>80.920999999999907</v>
      </c>
      <c r="F16" s="3">
        <f>RTD("ice.xl",,"*E",F$8,"D[tl:Union]",$C16)</f>
        <v>67.91124859735784</v>
      </c>
      <c r="I16" s="16"/>
      <c r="J16" s="16"/>
      <c r="K16" s="21"/>
      <c r="L16" s="5"/>
      <c r="M16" s="5"/>
    </row>
    <row r="17" spans="3:13" x14ac:dyDescent="0.2">
      <c r="C17" s="5">
        <f>RTD("ice.xl",,"*HT","BRN 1!-ICE","D[tl:Union]","2021-01-27;2022-01-27","252")</f>
        <v>44578.25</v>
      </c>
      <c r="D17" s="3">
        <f>RTD("ice.xl",,"*E",D$8,"D[tl:Union]",$C17)</f>
        <v>86.48</v>
      </c>
      <c r="E17" s="3">
        <f>RTD("ice.xl",,"*E",E$8,"D[tl:Union]",$C17)</f>
        <v>80.243499999999912</v>
      </c>
      <c r="F17" s="3">
        <f>RTD("ice.xl",,"*E",F$8,"D[tl:Union]",$C17)</f>
        <v>66.417424572545443</v>
      </c>
      <c r="K17" s="5"/>
      <c r="L17" s="5"/>
      <c r="M17" s="5"/>
    </row>
    <row r="18" spans="3:13" x14ac:dyDescent="0.2">
      <c r="C18" s="5">
        <f>RTD("ice.xl",,"*HT","BRN 1!-ICE","D[tl:Union]","2021-01-27;2022-01-27","251")</f>
        <v>44575.25</v>
      </c>
      <c r="D18" s="3">
        <f>RTD("ice.xl",,"*E",D$8,"D[tl:Union]",$C18)</f>
        <v>86.06</v>
      </c>
      <c r="E18" s="3">
        <f>RTD("ice.xl",,"*E",E$8,"D[tl:Union]",$C18)</f>
        <v>79.497999999999905</v>
      </c>
      <c r="F18" s="3">
        <f>RTD("ice.xl",,"*E",F$8,"D[tl:Union]",$C18)</f>
        <v>65.800688060048103</v>
      </c>
      <c r="K18" s="5"/>
      <c r="L18" s="5"/>
      <c r="M18" s="5"/>
    </row>
    <row r="19" spans="3:13" x14ac:dyDescent="0.2">
      <c r="C19" s="5">
        <f>RTD("ice.xl",,"*HT","BRN 1!-ICE","D[tl:Union]","2021-01-27;2022-01-27","250")</f>
        <v>44574.25</v>
      </c>
      <c r="D19" s="3">
        <f>RTD("ice.xl",,"*E",D$8,"D[tl:Union]",$C19)</f>
        <v>84.47</v>
      </c>
      <c r="E19" s="3">
        <f>RTD("ice.xl",,"*E",E$8,"D[tl:Union]",$C19)</f>
        <v>78.87099999999991</v>
      </c>
      <c r="F19" s="3">
        <f>RTD("ice.xl",,"*E",F$8,"D[tl:Union]",$C19)</f>
        <v>63.382167792089021</v>
      </c>
      <c r="K19" s="5"/>
      <c r="L19" s="5"/>
      <c r="M19" s="5"/>
    </row>
    <row r="20" spans="3:13" x14ac:dyDescent="0.2">
      <c r="C20" s="5">
        <f>RTD("ice.xl",,"*HT","BRN 1!-ICE","D[tl:Union]","2021-01-27;2022-01-27","249")</f>
        <v>44573.25</v>
      </c>
      <c r="D20" s="3">
        <f>RTD("ice.xl",,"*E",D$8,"D[tl:Union]",$C20)</f>
        <v>84.67</v>
      </c>
      <c r="E20" s="3">
        <f>RTD("ice.xl",,"*E",E$8,"D[tl:Union]",$C20)</f>
        <v>78.393499999999918</v>
      </c>
      <c r="F20" s="3">
        <f>RTD("ice.xl",,"*E",F$8,"D[tl:Union]",$C20)</f>
        <v>63.922351626293967</v>
      </c>
      <c r="K20" s="5"/>
      <c r="L20" s="5"/>
      <c r="M20" s="5"/>
    </row>
    <row r="21" spans="3:13" x14ac:dyDescent="0.2">
      <c r="C21" s="5">
        <f>RTD("ice.xl",,"*HT","BRN 1!-ICE","D[tl:Union]","2021-01-27;2022-01-27","248")</f>
        <v>44572.25</v>
      </c>
      <c r="D21" s="3">
        <f>RTD("ice.xl",,"*E",D$8,"D[tl:Union]",$C21)</f>
        <v>83.72</v>
      </c>
      <c r="E21" s="3">
        <f>RTD("ice.xl",,"*E",E$8,"D[tl:Union]",$C21)</f>
        <v>77.848999999999904</v>
      </c>
      <c r="F21" s="3">
        <f>RTD("ice.xl",,"*E",F$8,"D[tl:Union]",$C21)</f>
        <v>62.479366440998909</v>
      </c>
      <c r="K21" s="5"/>
      <c r="L21" s="5"/>
      <c r="M21" s="5"/>
    </row>
    <row r="22" spans="3:13" x14ac:dyDescent="0.2">
      <c r="C22" s="5">
        <f>RTD("ice.xl",,"*HT","BRN 1!-ICE","D[tl:Union]","2021-01-27;2022-01-27","247")</f>
        <v>44571.25</v>
      </c>
      <c r="D22" s="3">
        <f>RTD("ice.xl",,"*E",D$8,"D[tl:Union]",$C22)</f>
        <v>80.87</v>
      </c>
      <c r="E22" s="3">
        <f>RTD("ice.xl",,"*E",E$8,"D[tl:Union]",$C22)</f>
        <v>77.344499999999911</v>
      </c>
      <c r="F22" s="3">
        <f>RTD("ice.xl",,"*E",F$8,"D[tl:Union]",$C22)</f>
        <v>57.652111047307343</v>
      </c>
      <c r="K22" s="5"/>
      <c r="L22" s="5"/>
      <c r="M22" s="5"/>
    </row>
    <row r="23" spans="3:13" x14ac:dyDescent="0.2">
      <c r="C23" s="5">
        <f>RTD("ice.xl",,"*HT","BRN 1!-ICE","D[tl:Union]","2021-01-27;2022-01-27","246")</f>
        <v>44568.25</v>
      </c>
      <c r="D23" s="3">
        <f>RTD("ice.xl",,"*E",D$8,"D[tl:Union]",$C23)</f>
        <v>81.75</v>
      </c>
      <c r="E23" s="3">
        <f>RTD("ice.xl",,"*E",E$8,"D[tl:Union]",$C23)</f>
        <v>77.014999999999901</v>
      </c>
      <c r="F23" s="3">
        <f>RTD("ice.xl",,"*E",F$8,"D[tl:Union]",$C23)</f>
        <v>59.913180515855963</v>
      </c>
      <c r="K23" s="5"/>
      <c r="L23" s="5"/>
      <c r="M23" s="5"/>
    </row>
    <row r="24" spans="3:13" x14ac:dyDescent="0.2">
      <c r="C24" s="5">
        <f>RTD("ice.xl",,"*HT","BRN 1!-ICE","D[tl:Union]","2021-01-27;2022-01-27","245")</f>
        <v>44567.25</v>
      </c>
      <c r="D24" s="3">
        <f>RTD("ice.xl",,"*E",D$8,"D[tl:Union]",$C24)</f>
        <v>81.99</v>
      </c>
      <c r="E24" s="3">
        <f>RTD("ice.xl",,"*E",E$8,"D[tl:Union]",$C24)</f>
        <v>76.672999999999917</v>
      </c>
      <c r="F24" s="3">
        <f>RTD("ice.xl",,"*E",F$8,"D[tl:Union]",$C24)</f>
        <v>60.528228256947415</v>
      </c>
      <c r="K24" s="5"/>
      <c r="L24" s="5"/>
      <c r="M24" s="5"/>
    </row>
    <row r="25" spans="3:13" x14ac:dyDescent="0.2">
      <c r="C25" s="5">
        <f>RTD("ice.xl",,"*HT","BRN 1!-ICE","D[tl:Union]","2021-01-27;2022-01-27","244")</f>
        <v>44566.25</v>
      </c>
      <c r="D25" s="3">
        <f>RTD("ice.xl",,"*E",D$8,"D[tl:Union]",$C25)</f>
        <v>80.8</v>
      </c>
      <c r="E25" s="3">
        <f>RTD("ice.xl",,"*E",E$8,"D[tl:Union]",$C25)</f>
        <v>76.284999999999911</v>
      </c>
      <c r="F25" s="3">
        <f>RTD("ice.xl",,"*E",F$8,"D[tl:Union]",$C25)</f>
        <v>58.52256669458427</v>
      </c>
      <c r="K25" s="5"/>
      <c r="L25" s="5"/>
      <c r="M25" s="5"/>
    </row>
    <row r="26" spans="3:13" x14ac:dyDescent="0.2">
      <c r="C26" s="5">
        <f>RTD("ice.xl",,"*HT","BRN 1!-ICE","D[tl:Union]","2021-01-27;2022-01-27","243")</f>
        <v>44565.25</v>
      </c>
      <c r="D26" s="3">
        <f>RTD("ice.xl",,"*E",D$8,"D[tl:Union]",$C26)</f>
        <v>80</v>
      </c>
      <c r="E26" s="3">
        <f>RTD("ice.xl",,"*E",E$8,"D[tl:Union]",$C26)</f>
        <v>76.024499999999904</v>
      </c>
      <c r="F26" s="3">
        <f>RTD("ice.xl",,"*E",F$8,"D[tl:Union]",$C26)</f>
        <v>57.131407315233425</v>
      </c>
      <c r="K26" s="5"/>
      <c r="L26" s="5"/>
      <c r="M26" s="5"/>
    </row>
    <row r="27" spans="3:13" x14ac:dyDescent="0.2">
      <c r="C27" s="5">
        <f>RTD("ice.xl",,"*HT","BRN 1!-ICE","D[tl:Union]","2021-01-27;2022-01-27","242")</f>
        <v>44564.25</v>
      </c>
      <c r="D27" s="3">
        <f>RTD("ice.xl",,"*E",D$8,"D[tl:Union]",$C27)</f>
        <v>78.98</v>
      </c>
      <c r="E27" s="3">
        <f>RTD("ice.xl",,"*E",E$8,"D[tl:Union]",$C27)</f>
        <v>75.779499999999899</v>
      </c>
      <c r="F27" s="3">
        <f>RTD("ice.xl",,"*E",F$8,"D[tl:Union]",$C27)</f>
        <v>55.316101228579313</v>
      </c>
      <c r="K27" s="5"/>
      <c r="L27" s="5"/>
      <c r="M27" s="5"/>
    </row>
    <row r="28" spans="3:13" x14ac:dyDescent="0.2">
      <c r="C28" s="5">
        <f>RTD("ice.xl",,"*HT","BRN 1!-ICE","D[tl:Union]","2021-01-27;2022-01-27","241")</f>
        <v>44561.25</v>
      </c>
      <c r="D28" s="3">
        <f>RTD("ice.xl",,"*E",D$8,"D[tl:Union]",$C28)</f>
        <v>77.78</v>
      </c>
      <c r="E28" s="3">
        <f>RTD("ice.xl",,"*E",E$8,"D[tl:Union]",$C28)</f>
        <v>75.464999999999904</v>
      </c>
      <c r="F28" s="3">
        <f>RTD("ice.xl",,"*E",F$8,"D[tl:Union]",$C28)</f>
        <v>53.096255291824008</v>
      </c>
      <c r="K28" s="5"/>
      <c r="L28" s="5"/>
      <c r="M28" s="5"/>
    </row>
    <row r="29" spans="3:13" x14ac:dyDescent="0.2">
      <c r="C29" s="5">
        <f>RTD("ice.xl",,"*HT","BRN 1!-ICE","D[tl:Union]","2021-01-27;2022-01-27","240")</f>
        <v>44560.25</v>
      </c>
      <c r="D29" s="3">
        <f>RTD("ice.xl",,"*E",D$8,"D[tl:Union]",$C29)</f>
        <v>79.53</v>
      </c>
      <c r="E29" s="3">
        <f>RTD("ice.xl",,"*E",E$8,"D[tl:Union]",$C29)</f>
        <v>75.051499999999905</v>
      </c>
      <c r="F29" s="3">
        <f>RTD("ice.xl",,"*E",F$8,"D[tl:Union]",$C29)</f>
        <v>57.020763202567593</v>
      </c>
      <c r="K29" s="5"/>
      <c r="L29" s="5"/>
      <c r="M29" s="5"/>
    </row>
    <row r="30" spans="3:13" x14ac:dyDescent="0.2">
      <c r="C30" s="5">
        <f>RTD("ice.xl",,"*HT","BRN 1!-ICE","D[tl:Union]","2021-01-27;2022-01-27","239")</f>
        <v>44559.25</v>
      </c>
      <c r="D30" s="3">
        <f>RTD("ice.xl",,"*E",D$8,"D[tl:Union]",$C30)</f>
        <v>79.209999999999994</v>
      </c>
      <c r="E30" s="3">
        <f>RTD("ice.xl",,"*E",E$8,"D[tl:Union]",$C30)</f>
        <v>74.540999999999912</v>
      </c>
      <c r="F30" s="3">
        <f>RTD("ice.xl",,"*E",F$8,"D[tl:Union]",$C30)</f>
        <v>56.4617424962073</v>
      </c>
      <c r="K30" s="5"/>
      <c r="L30" s="5"/>
      <c r="M30" s="5"/>
    </row>
    <row r="31" spans="3:13" x14ac:dyDescent="0.2">
      <c r="C31" s="5">
        <f>RTD("ice.xl",,"*HT","BRN 1!-ICE","D[tl:Union]","2021-01-27;2022-01-27","238")</f>
        <v>44558.25</v>
      </c>
      <c r="D31" s="3">
        <f>RTD("ice.xl",,"*E",D$8,"D[tl:Union]",$C31)</f>
        <v>78.67</v>
      </c>
      <c r="E31" s="3">
        <f>RTD("ice.xl",,"*E",E$8,"D[tl:Union]",$C31)</f>
        <v>74.008999999999901</v>
      </c>
      <c r="F31" s="3">
        <f>RTD("ice.xl",,"*E",F$8,"D[tl:Union]",$C31)</f>
        <v>55.534573186597086</v>
      </c>
      <c r="K31" s="5"/>
      <c r="L31" s="5"/>
      <c r="M31" s="5"/>
    </row>
    <row r="32" spans="3:13" x14ac:dyDescent="0.2">
      <c r="C32" s="5">
        <f>RTD("ice.xl",,"*HT","BRN 1!-ICE","D[tl:Union]","2021-01-27;2022-01-27","237")</f>
        <v>44557.25</v>
      </c>
      <c r="D32" s="3">
        <f>RTD("ice.xl",,"*E",D$8,"D[tl:Union]",$C32)</f>
        <v>78.22</v>
      </c>
      <c r="E32" s="3">
        <f>RTD("ice.xl",,"*E",E$8,"D[tl:Union]",$C32)</f>
        <v>73.519499999999894</v>
      </c>
      <c r="F32" s="3">
        <f>RTD("ice.xl",,"*E",F$8,"D[tl:Union]",$C32)</f>
        <v>54.772078194301344</v>
      </c>
      <c r="K32" s="5"/>
      <c r="L32" s="5"/>
      <c r="M32" s="5"/>
    </row>
    <row r="33" spans="3:13" x14ac:dyDescent="0.2">
      <c r="C33" s="5">
        <f>RTD("ice.xl",,"*HT","BRN 1!-ICE","D[tl:Union]","2021-01-27;2022-01-27","236")</f>
        <v>44554.25</v>
      </c>
      <c r="D33" s="3">
        <f>RTD("ice.xl",,"*E",D$8,"D[tl:Union]",$C33)</f>
        <v>75.790000000000006</v>
      </c>
      <c r="E33" s="3">
        <f>RTD("ice.xl",,"*E",E$8,"D[tl:Union]",$C33)</f>
        <v>73.250499999999889</v>
      </c>
      <c r="F33" s="3">
        <f>RTD("ice.xl",,"*E",F$8,"D[tl:Union]",$C33)</f>
        <v>50.409641436963845</v>
      </c>
      <c r="K33" s="5"/>
      <c r="L33" s="5"/>
      <c r="M33" s="5"/>
    </row>
    <row r="34" spans="3:13" x14ac:dyDescent="0.2">
      <c r="C34" s="5">
        <f>RTD("ice.xl",,"*HT","BRN 1!-ICE","D[tl:Union]","2021-01-27;2022-01-27","235")</f>
        <v>44553.25</v>
      </c>
      <c r="D34" s="3">
        <f>RTD("ice.xl",,"*E",D$8,"D[tl:Union]",$C34)</f>
        <v>76.64</v>
      </c>
      <c r="E34" s="3">
        <f>RTD("ice.xl",,"*E",E$8,"D[tl:Union]",$C34)</f>
        <v>73.021499999999889</v>
      </c>
      <c r="F34" s="3">
        <f>RTD("ice.xl",,"*E",F$8,"D[tl:Union]",$C34)</f>
        <v>52.078887922843563</v>
      </c>
      <c r="K34" s="5"/>
      <c r="L34" s="5"/>
      <c r="M34" s="5"/>
    </row>
    <row r="35" spans="3:13" x14ac:dyDescent="0.2">
      <c r="C35" s="5">
        <f>RTD("ice.xl",,"*HT","BRN 1!-ICE","D[tl:Union]","2021-01-27;2022-01-27","234")</f>
        <v>44552.25</v>
      </c>
      <c r="D35" s="3">
        <f>RTD("ice.xl",,"*E",D$8,"D[tl:Union]",$C35)</f>
        <v>75.28</v>
      </c>
      <c r="E35" s="3">
        <f>RTD("ice.xl",,"*E",E$8,"D[tl:Union]",$C35)</f>
        <v>73.207499999999882</v>
      </c>
      <c r="F35" s="3">
        <f>RTD("ice.xl",,"*E",F$8,"D[tl:Union]",$C35)</f>
        <v>49.539050804990886</v>
      </c>
      <c r="K35" s="5"/>
      <c r="L35" s="5"/>
      <c r="M35" s="5"/>
    </row>
    <row r="36" spans="3:13" x14ac:dyDescent="0.2">
      <c r="C36" s="5">
        <f>RTD("ice.xl",,"*HT","BRN 1!-ICE","D[tl:Union]","2021-01-27;2022-01-27","233")</f>
        <v>44551.25</v>
      </c>
      <c r="D36" s="3">
        <f>RTD("ice.xl",,"*E",D$8,"D[tl:Union]",$C36)</f>
        <v>73.959999999999994</v>
      </c>
      <c r="E36" s="3">
        <f>RTD("ice.xl",,"*E",E$8,"D[tl:Union]",$C36)</f>
        <v>73.464499999999887</v>
      </c>
      <c r="F36" s="3">
        <f>RTD("ice.xl",,"*E",F$8,"D[tl:Union]",$C36)</f>
        <v>46.946347040787828</v>
      </c>
      <c r="K36" s="5"/>
      <c r="L36" s="5"/>
      <c r="M36" s="5"/>
    </row>
    <row r="37" spans="3:13" x14ac:dyDescent="0.2">
      <c r="C37" s="5">
        <f>RTD("ice.xl",,"*HT","BRN 1!-ICE","D[tl:Union]","2021-01-27;2022-01-27","232")</f>
        <v>44550.25</v>
      </c>
      <c r="D37" s="3">
        <f>RTD("ice.xl",,"*E",D$8,"D[tl:Union]",$C37)</f>
        <v>71.569999999999993</v>
      </c>
      <c r="E37" s="3">
        <f>RTD("ice.xl",,"*E",E$8,"D[tl:Union]",$C37)</f>
        <v>73.799499999999881</v>
      </c>
      <c r="F37" s="3">
        <f>RTD("ice.xl",,"*E",F$8,"D[tl:Union]",$C37)</f>
        <v>41.803002251670819</v>
      </c>
      <c r="K37" s="5"/>
      <c r="L37" s="5"/>
      <c r="M37" s="5"/>
    </row>
    <row r="38" spans="3:13" x14ac:dyDescent="0.2">
      <c r="C38" s="5">
        <f>RTD("ice.xl",,"*HT","BRN 1!-ICE","D[tl:Union]","2021-01-27;2022-01-27","231")</f>
        <v>44547.25</v>
      </c>
      <c r="D38" s="3">
        <f>RTD("ice.xl",,"*E",D$8,"D[tl:Union]",$C38)</f>
        <v>73.52</v>
      </c>
      <c r="E38" s="3">
        <f>RTD("ice.xl",,"*E",E$8,"D[tl:Union]",$C38)</f>
        <v>74.13849999999988</v>
      </c>
      <c r="F38" s="3">
        <f>RTD("ice.xl",,"*E",F$8,"D[tl:Union]",$C38)</f>
        <v>45.199440484210093</v>
      </c>
      <c r="K38" s="5"/>
      <c r="L38" s="5"/>
      <c r="M38" s="5"/>
    </row>
    <row r="39" spans="3:13" x14ac:dyDescent="0.2">
      <c r="C39" s="5">
        <f>RTD("ice.xl",,"*HT","BRN 1!-ICE","D[tl:Union]","2021-01-27;2022-01-27","230")</f>
        <v>44546.25</v>
      </c>
      <c r="D39" s="3">
        <f>RTD("ice.xl",,"*E",D$8,"D[tl:Union]",$C39)</f>
        <v>74.92</v>
      </c>
      <c r="E39" s="3">
        <f>RTD("ice.xl",,"*E",E$8,"D[tl:Union]",$C39)</f>
        <v>74.330999999999889</v>
      </c>
      <c r="F39" s="3">
        <f>RTD("ice.xl",,"*E",F$8,"D[tl:Union]",$C39)</f>
        <v>47.851148122231557</v>
      </c>
      <c r="K39" s="5"/>
      <c r="L39" s="5"/>
      <c r="M39" s="5"/>
    </row>
    <row r="40" spans="3:13" x14ac:dyDescent="0.2">
      <c r="C40" s="5">
        <f>RTD("ice.xl",,"*HT","BRN 1!-ICE","D[tl:Union]","2021-01-27;2022-01-27","229")</f>
        <v>44545.25</v>
      </c>
      <c r="D40" s="3">
        <f>RTD("ice.xl",,"*E",D$8,"D[tl:Union]",$C40)</f>
        <v>73.78</v>
      </c>
      <c r="E40" s="3">
        <f>RTD("ice.xl",,"*E",E$8,"D[tl:Union]",$C40)</f>
        <v>74.562499999999886</v>
      </c>
      <c r="F40" s="3">
        <f>RTD("ice.xl",,"*E",F$8,"D[tl:Union]",$C40)</f>
        <v>45.371965155121984</v>
      </c>
      <c r="K40" s="5"/>
      <c r="L40" s="5"/>
      <c r="M40" s="5"/>
    </row>
    <row r="41" spans="3:13" x14ac:dyDescent="0.2">
      <c r="C41" s="5">
        <f>RTD("ice.xl",,"*HT","BRN 1!-ICE","D[tl:Union]","2021-01-27;2022-01-27","228")</f>
        <v>44544.25</v>
      </c>
      <c r="D41" s="3">
        <f>RTD("ice.xl",,"*E",D$8,"D[tl:Union]",$C41)</f>
        <v>73.63</v>
      </c>
      <c r="E41" s="3">
        <f>RTD("ice.xl",,"*E",E$8,"D[tl:Union]",$C41)</f>
        <v>74.797999999999888</v>
      </c>
      <c r="F41" s="3">
        <f>RTD("ice.xl",,"*E",F$8,"D[tl:Union]",$C41)</f>
        <v>45.045393911284485</v>
      </c>
      <c r="K41" s="5"/>
      <c r="L41" s="5"/>
      <c r="M41" s="5"/>
    </row>
    <row r="42" spans="3:13" x14ac:dyDescent="0.2">
      <c r="C42" s="5">
        <f>RTD("ice.xl",,"*HT","BRN 1!-ICE","D[tl:Union]","2021-01-27;2022-01-27","227")</f>
        <v>44543.25</v>
      </c>
      <c r="D42" s="3">
        <f>RTD("ice.xl",,"*E",D$8,"D[tl:Union]",$C42)</f>
        <v>74.28</v>
      </c>
      <c r="E42" s="3">
        <f>RTD("ice.xl",,"*E",E$8,"D[tl:Union]",$C42)</f>
        <v>75.140499999999889</v>
      </c>
      <c r="F42" s="3">
        <f>RTD("ice.xl",,"*E",F$8,"D[tl:Union]",$C42)</f>
        <v>46.181921719270811</v>
      </c>
      <c r="K42" s="5"/>
      <c r="L42" s="5"/>
      <c r="M42" s="5"/>
    </row>
    <row r="43" spans="3:13" x14ac:dyDescent="0.2">
      <c r="C43" s="5">
        <f>RTD("ice.xl",,"*HT","BRN 1!-ICE","D[tl:Union]","2021-01-27;2022-01-27","226")</f>
        <v>44540.25</v>
      </c>
      <c r="D43" s="3">
        <f>RTD("ice.xl",,"*E",D$8,"D[tl:Union]",$C43)</f>
        <v>74.91</v>
      </c>
      <c r="E43" s="3">
        <f>RTD("ice.xl",,"*E",E$8,"D[tl:Union]",$C43)</f>
        <v>75.433499999999896</v>
      </c>
      <c r="F43" s="3">
        <f>RTD("ice.xl",,"*E",F$8,"D[tl:Union]",$C43)</f>
        <v>47.280322688007558</v>
      </c>
      <c r="K43" s="5"/>
      <c r="L43" s="5"/>
      <c r="M43" s="5"/>
    </row>
    <row r="44" spans="3:13" x14ac:dyDescent="0.2">
      <c r="C44" s="5">
        <f>RTD("ice.xl",,"*HT","BRN 1!-ICE","D[tl:Union]","2021-01-27;2022-01-27","225")</f>
        <v>44539.25</v>
      </c>
      <c r="D44" s="3">
        <f>RTD("ice.xl",,"*E",D$8,"D[tl:Union]",$C44)</f>
        <v>74.23</v>
      </c>
      <c r="E44" s="3">
        <f>RTD("ice.xl",,"*E",E$8,"D[tl:Union]",$C44)</f>
        <v>75.697999999999894</v>
      </c>
      <c r="F44" s="3">
        <f>RTD("ice.xl",,"*E",F$8,"D[tl:Union]",$C44)</f>
        <v>45.962440458083833</v>
      </c>
      <c r="K44" s="5"/>
      <c r="L44" s="5"/>
      <c r="M44" s="5"/>
    </row>
    <row r="45" spans="3:13" x14ac:dyDescent="0.2">
      <c r="C45" s="5">
        <f>RTD("ice.xl",,"*HT","BRN 1!-ICE","D[tl:Union]","2021-01-27;2022-01-27","224")</f>
        <v>44538.25</v>
      </c>
      <c r="D45" s="3">
        <f>RTD("ice.xl",,"*E",D$8,"D[tl:Union]",$C45)</f>
        <v>75.59</v>
      </c>
      <c r="E45" s="3">
        <f>RTD("ice.xl",,"*E",E$8,"D[tl:Union]",$C45)</f>
        <v>76.031499999999909</v>
      </c>
      <c r="F45" s="3">
        <f>RTD("ice.xl",,"*E",F$8,"D[tl:Union]",$C45)</f>
        <v>48.254330369621727</v>
      </c>
      <c r="K45" s="5"/>
      <c r="L45" s="5"/>
      <c r="M45" s="5"/>
    </row>
    <row r="46" spans="3:13" x14ac:dyDescent="0.2">
      <c r="C46" s="5">
        <f>RTD("ice.xl",,"*HT","BRN 1!-ICE","D[tl:Union]","2021-01-27;2022-01-27","223")</f>
        <v>44537.25</v>
      </c>
      <c r="D46" s="3">
        <f>RTD("ice.xl",,"*E",D$8,"D[tl:Union]",$C46)</f>
        <v>75.099999999999994</v>
      </c>
      <c r="E46" s="3">
        <f>RTD("ice.xl",,"*E",E$8,"D[tl:Union]",$C46)</f>
        <v>76.278999999999911</v>
      </c>
      <c r="F46" s="3">
        <f>RTD("ice.xl",,"*E",F$8,"D[tl:Union]",$C46)</f>
        <v>47.355822691290683</v>
      </c>
      <c r="K46" s="5"/>
      <c r="L46" s="5"/>
      <c r="M46" s="5"/>
    </row>
    <row r="47" spans="3:13" x14ac:dyDescent="0.2">
      <c r="C47" s="5">
        <f>RTD("ice.xl",,"*HT","BRN 1!-ICE","D[tl:Union]","2021-01-27;2022-01-27","222")</f>
        <v>44536.25</v>
      </c>
      <c r="D47" s="3">
        <f>RTD("ice.xl",,"*E",D$8,"D[tl:Union]",$C47)</f>
        <v>72.69</v>
      </c>
      <c r="E47" s="3">
        <f>RTD("ice.xl",,"*E",E$8,"D[tl:Union]",$C47)</f>
        <v>76.646999999999906</v>
      </c>
      <c r="F47" s="3">
        <f>RTD("ice.xl",,"*E",F$8,"D[tl:Union]",$C47)</f>
        <v>42.707571600829937</v>
      </c>
      <c r="K47" s="5"/>
      <c r="L47" s="5"/>
      <c r="M47" s="5"/>
    </row>
    <row r="48" spans="3:13" x14ac:dyDescent="0.2">
      <c r="C48" s="5">
        <f>RTD("ice.xl",,"*HT","BRN 1!-ICE","D[tl:Union]","2021-01-27;2022-01-27","221")</f>
        <v>44533.25</v>
      </c>
      <c r="D48" s="3">
        <f>RTD("ice.xl",,"*E",D$8,"D[tl:Union]",$C48)</f>
        <v>69.510000000000005</v>
      </c>
      <c r="E48" s="3">
        <f>RTD("ice.xl",,"*E",E$8,"D[tl:Union]",$C48)</f>
        <v>77.080999999999918</v>
      </c>
      <c r="F48" s="3">
        <f>RTD("ice.xl",,"*E",F$8,"D[tl:Union]",$C48)</f>
        <v>35.577193498666901</v>
      </c>
      <c r="K48" s="5"/>
      <c r="L48" s="5"/>
      <c r="M48" s="5"/>
    </row>
    <row r="49" spans="3:13" x14ac:dyDescent="0.2">
      <c r="C49" s="5">
        <f>RTD("ice.xl",,"*HT","BRN 1!-ICE","D[tl:Union]","2021-01-27;2022-01-27","220")</f>
        <v>44532.25</v>
      </c>
      <c r="D49" s="3">
        <f>RTD("ice.xl",,"*E",D$8,"D[tl:Union]",$C49)</f>
        <v>69.319999999999993</v>
      </c>
      <c r="E49" s="3">
        <f>RTD("ice.xl",,"*E",E$8,"D[tl:Union]",$C49)</f>
        <v>77.641999999999911</v>
      </c>
      <c r="F49" s="3">
        <f>RTD("ice.xl",,"*E",F$8,"D[tl:Union]",$C49)</f>
        <v>35.118857568872748</v>
      </c>
      <c r="K49" s="5"/>
      <c r="L49" s="5"/>
      <c r="M49" s="5"/>
    </row>
    <row r="50" spans="3:13" x14ac:dyDescent="0.2">
      <c r="C50" s="5">
        <f>RTD("ice.xl",,"*HT","BRN 1!-ICE","D[tl:Union]","2021-01-27;2022-01-27","219")</f>
        <v>44531.25</v>
      </c>
      <c r="D50" s="3">
        <f>RTD("ice.xl",,"*E",D$8,"D[tl:Union]",$C50)</f>
        <v>68.569999999999993</v>
      </c>
      <c r="E50" s="3">
        <f>RTD("ice.xl",,"*E",E$8,"D[tl:Union]",$C50)</f>
        <v>78.101999999999919</v>
      </c>
      <c r="F50" s="3">
        <f>RTD("ice.xl",,"*E",F$8,"D[tl:Union]",$C50)</f>
        <v>33.34042218810432</v>
      </c>
      <c r="K50" s="5"/>
      <c r="L50" s="5"/>
      <c r="M50" s="5"/>
    </row>
    <row r="51" spans="3:13" x14ac:dyDescent="0.2">
      <c r="C51" s="5">
        <f>RTD("ice.xl",,"*HT","BRN 1!-ICE","D[tl:Union]","2021-01-27;2022-01-27","218")</f>
        <v>44530.25</v>
      </c>
      <c r="D51" s="3">
        <f>RTD("ice.xl",,"*E",D$8,"D[tl:Union]",$C51)</f>
        <v>68.88</v>
      </c>
      <c r="E51" s="3">
        <f>RTD("ice.xl",,"*E",E$8,"D[tl:Union]",$C51)</f>
        <v>78.659499999999923</v>
      </c>
      <c r="F51" s="3">
        <f>RTD("ice.xl",,"*E",F$8,"D[tl:Union]",$C51)</f>
        <v>33.703178094568862</v>
      </c>
      <c r="K51" s="5"/>
      <c r="L51" s="5"/>
      <c r="M51" s="5"/>
    </row>
    <row r="52" spans="3:13" x14ac:dyDescent="0.2">
      <c r="C52" s="5">
        <f>RTD("ice.xl",,"*HT","BRN 1!-ICE","D[tl:Union]","2021-01-27;2022-01-27","217")</f>
        <v>44529.25</v>
      </c>
      <c r="D52" s="3">
        <f>RTD("ice.xl",,"*E",D$8,"D[tl:Union]",$C52)</f>
        <v>72.84</v>
      </c>
      <c r="E52" s="3">
        <f>RTD("ice.xl",,"*E",E$8,"D[tl:Union]",$C52)</f>
        <v>79.327499999999915</v>
      </c>
      <c r="F52" s="3">
        <f>RTD("ice.xl",,"*E",F$8,"D[tl:Union]",$C52)</f>
        <v>38.830267317242097</v>
      </c>
      <c r="K52" s="5"/>
      <c r="L52" s="5"/>
      <c r="M52" s="5"/>
    </row>
    <row r="53" spans="3:13" x14ac:dyDescent="0.2">
      <c r="C53" s="5">
        <f>RTD("ice.xl",,"*HT","BRN 1!-ICE","D[tl:Union]","2021-01-27;2022-01-27","216")</f>
        <v>44526.25</v>
      </c>
      <c r="D53" s="3">
        <f>RTD("ice.xl",,"*E",D$8,"D[tl:Union]",$C53)</f>
        <v>71.209999999999994</v>
      </c>
      <c r="E53" s="3">
        <f>RTD("ice.xl",,"*E",E$8,"D[tl:Union]",$C53)</f>
        <v>79.792999999999921</v>
      </c>
      <c r="F53" s="3">
        <f>RTD("ice.xl",,"*E",F$8,"D[tl:Union]",$C53)</f>
        <v>34.961367871219061</v>
      </c>
      <c r="K53" s="5"/>
      <c r="L53" s="5"/>
      <c r="M53" s="5"/>
    </row>
    <row r="54" spans="3:13" x14ac:dyDescent="0.2">
      <c r="C54" s="5">
        <f>RTD("ice.xl",,"*HT","BRN 1!-ICE","D[tl:Union]","2021-01-27;2022-01-27","215")</f>
        <v>44525.25</v>
      </c>
      <c r="D54" s="3">
        <f>RTD("ice.xl",,"*E",D$8,"D[tl:Union]",$C54)</f>
        <v>80.36</v>
      </c>
      <c r="E54" s="3">
        <f>RTD("ice.xl",,"*E",E$8,"D[tl:Union]",$C54)</f>
        <v>80.303999999999931</v>
      </c>
      <c r="F54" s="3">
        <f>RTD("ice.xl",,"*E",F$8,"D[tl:Union]",$C54)</f>
        <v>52.755431200358224</v>
      </c>
      <c r="K54" s="5"/>
      <c r="L54" s="5"/>
      <c r="M54" s="5"/>
    </row>
    <row r="55" spans="3:13" x14ac:dyDescent="0.2">
      <c r="C55" s="5">
        <f>RTD("ice.xl",,"*HT","BRN 1!-ICE","D[tl:Union]","2021-01-27;2022-01-27","214")</f>
        <v>44524.25</v>
      </c>
      <c r="D55" s="3">
        <f>RTD("ice.xl",,"*E",D$8,"D[tl:Union]",$C55)</f>
        <v>80.42</v>
      </c>
      <c r="E55" s="3">
        <f>RTD("ice.xl",,"*E",E$8,"D[tl:Union]",$C55)</f>
        <v>80.361999999999938</v>
      </c>
      <c r="F55" s="3">
        <f>RTD("ice.xl",,"*E",F$8,"D[tl:Union]",$C55)</f>
        <v>52.923229213049758</v>
      </c>
      <c r="K55" s="5"/>
      <c r="L55" s="5"/>
      <c r="M55" s="5"/>
    </row>
    <row r="56" spans="3:13" x14ac:dyDescent="0.2">
      <c r="C56" s="5">
        <f>RTD("ice.xl",,"*HT","BRN 1!-ICE","D[tl:Union]","2021-01-27;2022-01-27","213")</f>
        <v>44523.25</v>
      </c>
      <c r="D56" s="3">
        <f>RTD("ice.xl",,"*E",D$8,"D[tl:Union]",$C56)</f>
        <v>80.66</v>
      </c>
      <c r="E56" s="3">
        <f>RTD("ice.xl",,"*E",E$8,"D[tl:Union]",$C56)</f>
        <v>80.427999999999926</v>
      </c>
      <c r="F56" s="3">
        <f>RTD("ice.xl",,"*E",F$8,"D[tl:Union]",$C56)</f>
        <v>53.57071565758914</v>
      </c>
      <c r="K56" s="5"/>
      <c r="L56" s="5"/>
      <c r="M56" s="5"/>
    </row>
    <row r="57" spans="3:13" x14ac:dyDescent="0.2">
      <c r="C57" s="5">
        <f>RTD("ice.xl",,"*HT","BRN 1!-ICE","D[tl:Union]","2021-01-27;2022-01-27","212")</f>
        <v>44522.25</v>
      </c>
      <c r="D57" s="3">
        <f>RTD("ice.xl",,"*E",D$8,"D[tl:Union]",$C57)</f>
        <v>78.349999999999994</v>
      </c>
      <c r="E57" s="3">
        <f>RTD("ice.xl",,"*E",E$8,"D[tl:Union]",$C57)</f>
        <v>80.567999999999927</v>
      </c>
      <c r="F57" s="3">
        <f>RTD("ice.xl",,"*E",F$8,"D[tl:Union]",$C57)</f>
        <v>47.722498180583564</v>
      </c>
      <c r="K57" s="5"/>
      <c r="L57" s="5"/>
      <c r="M57" s="5"/>
    </row>
    <row r="58" spans="3:13" x14ac:dyDescent="0.2">
      <c r="C58" s="5">
        <f>RTD("ice.xl",,"*HT","BRN 1!-ICE","D[tl:Union]","2021-01-27;2022-01-27","211")</f>
        <v>44519.25</v>
      </c>
      <c r="D58" s="3">
        <f>RTD("ice.xl",,"*E",D$8,"D[tl:Union]",$C58)</f>
        <v>77.37</v>
      </c>
      <c r="E58" s="3">
        <f>RTD("ice.xl",,"*E",E$8,"D[tl:Union]",$C58)</f>
        <v>80.804499999999933</v>
      </c>
      <c r="F58" s="3">
        <f>RTD("ice.xl",,"*E",F$8,"D[tl:Union]",$C58)</f>
        <v>44.926669425989189</v>
      </c>
      <c r="K58" s="5"/>
      <c r="L58" s="5"/>
      <c r="M58" s="5"/>
    </row>
    <row r="59" spans="3:13" x14ac:dyDescent="0.2">
      <c r="C59" s="5">
        <f>RTD("ice.xl",,"*HT","BRN 1!-ICE","D[tl:Union]","2021-01-27;2022-01-27","210")</f>
        <v>44518.25</v>
      </c>
      <c r="D59" s="3">
        <f>RTD("ice.xl",,"*E",D$8,"D[tl:Union]",$C59)</f>
        <v>79.55</v>
      </c>
      <c r="E59" s="3">
        <f>RTD("ice.xl",,"*E",E$8,"D[tl:Union]",$C59)</f>
        <v>81.065499999999929</v>
      </c>
      <c r="F59" s="3">
        <f>RTD("ice.xl",,"*E",F$8,"D[tl:Union]",$C59)</f>
        <v>50.651194416189973</v>
      </c>
      <c r="K59" s="5"/>
      <c r="L59" s="5"/>
      <c r="M59" s="5"/>
    </row>
    <row r="60" spans="3:13" x14ac:dyDescent="0.2">
      <c r="C60" s="5">
        <f>RTD("ice.xl",,"*HT","BRN 1!-ICE","D[tl:Union]","2021-01-27;2022-01-27","209")</f>
        <v>44517.25</v>
      </c>
      <c r="D60" s="3">
        <f>RTD("ice.xl",,"*E",D$8,"D[tl:Union]",$C60)</f>
        <v>78.489999999999995</v>
      </c>
      <c r="E60" s="3">
        <f>RTD("ice.xl",,"*E",E$8,"D[tl:Union]",$C60)</f>
        <v>81.195999999999941</v>
      </c>
      <c r="F60" s="3">
        <f>RTD("ice.xl",,"*E",F$8,"D[tl:Union]",$C60)</f>
        <v>47.564953187609298</v>
      </c>
      <c r="K60" s="5"/>
      <c r="L60" s="5"/>
      <c r="M60" s="5"/>
    </row>
    <row r="61" spans="3:13" x14ac:dyDescent="0.2">
      <c r="C61" s="5">
        <f>RTD("ice.xl",,"*HT","BRN 1!-ICE","D[tl:Union]","2021-01-27;2022-01-27","208")</f>
        <v>44516.25</v>
      </c>
      <c r="D61" s="3">
        <f>RTD("ice.xl",,"*E",D$8,"D[tl:Union]",$C61)</f>
        <v>80.48</v>
      </c>
      <c r="E61" s="3">
        <f>RTD("ice.xl",,"*E",E$8,"D[tl:Union]",$C61)</f>
        <v>81.443499999999943</v>
      </c>
      <c r="F61" s="3">
        <f>RTD("ice.xl",,"*E",F$8,"D[tl:Union]",$C61)</f>
        <v>53.536301498751868</v>
      </c>
      <c r="K61" s="5"/>
      <c r="L61" s="5"/>
      <c r="M61" s="5"/>
    </row>
    <row r="62" spans="3:13" x14ac:dyDescent="0.2">
      <c r="C62" s="5">
        <f>RTD("ice.xl",,"*HT","BRN 1!-ICE","D[tl:Union]","2021-01-27;2022-01-27","207")</f>
        <v>44515.25</v>
      </c>
      <c r="D62" s="3">
        <f>RTD("ice.xl",,"*E",D$8,"D[tl:Union]",$C62)</f>
        <v>80.14</v>
      </c>
      <c r="E62" s="3">
        <f>RTD("ice.xl",,"*E",E$8,"D[tl:Union]",$C62)</f>
        <v>81.551999999999936</v>
      </c>
      <c r="F62" s="3">
        <f>RTD("ice.xl",,"*E",F$8,"D[tl:Union]",$C62)</f>
        <v>52.569829075869244</v>
      </c>
      <c r="K62" s="5"/>
      <c r="L62" s="5"/>
      <c r="M62" s="5"/>
    </row>
    <row r="63" spans="3:13" x14ac:dyDescent="0.2">
      <c r="C63" s="5">
        <f>RTD("ice.xl",,"*HT","BRN 1!-ICE","D[tl:Union]","2021-01-27;2022-01-27","206")</f>
        <v>44512.25</v>
      </c>
      <c r="D63" s="3">
        <f>RTD("ice.xl",,"*E",D$8,"D[tl:Union]",$C63)</f>
        <v>80.2</v>
      </c>
      <c r="E63" s="3">
        <f>RTD("ice.xl",,"*E",E$8,"D[tl:Union]",$C63)</f>
        <v>81.646499999999932</v>
      </c>
      <c r="F63" s="3">
        <f>RTD("ice.xl",,"*E",F$8,"D[tl:Union]",$C63)</f>
        <v>52.753789877624818</v>
      </c>
      <c r="K63" s="5"/>
      <c r="L63" s="5"/>
      <c r="M63" s="5"/>
    </row>
    <row r="64" spans="3:13" x14ac:dyDescent="0.2">
      <c r="C64" s="5">
        <f>RTD("ice.xl",,"*HT","BRN 1!-ICE","D[tl:Union]","2021-01-27;2022-01-27","205")</f>
        <v>44511.25</v>
      </c>
      <c r="D64" s="3">
        <f>RTD("ice.xl",,"*E",D$8,"D[tl:Union]",$C64)</f>
        <v>80.900000000000006</v>
      </c>
      <c r="E64" s="3">
        <f>RTD("ice.xl",,"*E",E$8,"D[tl:Union]",$C64)</f>
        <v>81.759999999999934</v>
      </c>
      <c r="F64" s="3">
        <f>RTD("ice.xl",,"*E",F$8,"D[tl:Union]",$C64)</f>
        <v>54.882380089925086</v>
      </c>
      <c r="K64" s="5"/>
      <c r="L64" s="5"/>
      <c r="M64" s="5"/>
    </row>
    <row r="65" spans="3:13" x14ac:dyDescent="0.2">
      <c r="C65" s="5">
        <f>RTD("ice.xl",,"*HT","BRN 1!-ICE","D[tl:Union]","2021-01-27;2022-01-27","204")</f>
        <v>44510.25</v>
      </c>
      <c r="D65" s="3">
        <f>RTD("ice.xl",,"*E",D$8,"D[tl:Union]",$C65)</f>
        <v>80.540000000000006</v>
      </c>
      <c r="E65" s="3">
        <f>RTD("ice.xl",,"*E",E$8,"D[tl:Union]",$C65)</f>
        <v>81.803999999999931</v>
      </c>
      <c r="F65" s="3">
        <f>RTD("ice.xl",,"*E",F$8,"D[tl:Union]",$C65)</f>
        <v>53.975061778342138</v>
      </c>
      <c r="K65" s="5"/>
      <c r="L65" s="5"/>
      <c r="M65" s="5"/>
    </row>
    <row r="66" spans="3:13" x14ac:dyDescent="0.2">
      <c r="C66" s="5">
        <f>RTD("ice.xl",,"*HT","BRN 1!-ICE","D[tl:Union]","2021-01-27;2022-01-27","203")</f>
        <v>44509.25</v>
      </c>
      <c r="D66" s="3">
        <f>RTD("ice.xl",,"*E",D$8,"D[tl:Union]",$C66)</f>
        <v>82.46</v>
      </c>
      <c r="E66" s="3">
        <f>RTD("ice.xl",,"*E",E$8,"D[tl:Union]",$C66)</f>
        <v>81.831999999999923</v>
      </c>
      <c r="F66" s="3">
        <f>RTD("ice.xl",,"*E",F$8,"D[tl:Union]",$C66)</f>
        <v>60.09856467877696</v>
      </c>
      <c r="K66" s="5"/>
      <c r="L66" s="5"/>
      <c r="M66" s="5"/>
    </row>
    <row r="67" spans="3:13" x14ac:dyDescent="0.2">
      <c r="C67" s="5">
        <f>RTD("ice.xl",,"*HT","BRN 1!-ICE","D[tl:Union]","2021-01-27;2022-01-27","202")</f>
        <v>44508.25</v>
      </c>
      <c r="D67" s="3">
        <f>RTD("ice.xl",,"*E",D$8,"D[tl:Union]",$C67)</f>
        <v>81.37</v>
      </c>
      <c r="E67" s="3">
        <f>RTD("ice.xl",,"*E",E$8,"D[tl:Union]",$C67)</f>
        <v>81.769499999999923</v>
      </c>
      <c r="F67" s="3">
        <f>RTD("ice.xl",,"*E",F$8,"D[tl:Union]",$C67)</f>
        <v>57.498016827944681</v>
      </c>
      <c r="K67" s="5"/>
      <c r="L67" s="5"/>
      <c r="M67" s="5"/>
    </row>
    <row r="68" spans="3:13" x14ac:dyDescent="0.2">
      <c r="C68" s="5">
        <f>RTD("ice.xl",,"*HT","BRN 1!-ICE","D[tl:Union]","2021-01-27;2022-01-27","201")</f>
        <v>44505.291666666664</v>
      </c>
      <c r="D68" s="3">
        <f>RTD("ice.xl",,"*E",D$8,"D[tl:Union]",$C68)</f>
        <v>80.73</v>
      </c>
      <c r="E68" s="3">
        <f>RTD("ice.xl",,"*E",E$8,"D[tl:Union]",$C68)</f>
        <v>81.768499999999918</v>
      </c>
      <c r="F68" s="3">
        <f>RTD("ice.xl",,"*E",F$8,"D[tl:Union]",$C68)</f>
        <v>55.894604826284287</v>
      </c>
      <c r="K68" s="5"/>
      <c r="L68" s="5"/>
      <c r="M68" s="5"/>
    </row>
    <row r="69" spans="3:13" x14ac:dyDescent="0.2">
      <c r="C69" s="5">
        <f>RTD("ice.xl",,"*HT","BRN 1!-ICE","D[tl:Union]","2021-01-27;2022-01-27","200")</f>
        <v>44504.291666666664</v>
      </c>
      <c r="D69" s="3">
        <f>RTD("ice.xl",,"*E",D$8,"D[tl:Union]",$C69)</f>
        <v>78.52</v>
      </c>
      <c r="E69" s="3">
        <f>RTD("ice.xl",,"*E",E$8,"D[tl:Union]",$C69)</f>
        <v>81.738999999999919</v>
      </c>
      <c r="F69" s="3">
        <f>RTD("ice.xl",,"*E",F$8,"D[tl:Union]",$C69)</f>
        <v>49.66530423577538</v>
      </c>
      <c r="K69" s="5"/>
      <c r="L69" s="5"/>
      <c r="M69" s="5"/>
    </row>
    <row r="70" spans="3:13" x14ac:dyDescent="0.2">
      <c r="C70" s="5">
        <f>RTD("ice.xl",,"*HT","BRN 1!-ICE","D[tl:Union]","2021-01-27;2022-01-27","199")</f>
        <v>44503.291666666664</v>
      </c>
      <c r="D70" s="3">
        <f>RTD("ice.xl",,"*E",D$8,"D[tl:Union]",$C70)</f>
        <v>79.72</v>
      </c>
      <c r="E70" s="3">
        <f>RTD("ice.xl",,"*E",E$8,"D[tl:Union]",$C70)</f>
        <v>81.801999999999921</v>
      </c>
      <c r="F70" s="3">
        <f>RTD("ice.xl",,"*E",F$8,"D[tl:Union]",$C70)</f>
        <v>53.568008557729904</v>
      </c>
      <c r="K70" s="5"/>
      <c r="L70" s="5"/>
      <c r="M70" s="5"/>
    </row>
    <row r="71" spans="3:13" x14ac:dyDescent="0.2">
      <c r="C71" s="5">
        <f>RTD("ice.xl",,"*HT","BRN 1!-ICE","D[tl:Union]","2021-01-27;2022-01-27","198")</f>
        <v>44502.291666666664</v>
      </c>
      <c r="D71" s="3">
        <f>RTD("ice.xl",,"*E",D$8,"D[tl:Union]",$C71)</f>
        <v>82.24</v>
      </c>
      <c r="E71" s="3">
        <f>RTD("ice.xl",,"*E",E$8,"D[tl:Union]",$C71)</f>
        <v>81.760999999999925</v>
      </c>
      <c r="F71" s="3">
        <f>RTD("ice.xl",,"*E",F$8,"D[tl:Union]",$C71)</f>
        <v>63.52695748680415</v>
      </c>
      <c r="K71" s="5"/>
      <c r="L71" s="5"/>
      <c r="M71" s="5"/>
    </row>
    <row r="72" spans="3:13" x14ac:dyDescent="0.2">
      <c r="C72" s="5">
        <f>RTD("ice.xl",,"*HT","BRN 1!-ICE","D[tl:Union]","2021-01-27;2022-01-27","197")</f>
        <v>44501.291666666664</v>
      </c>
      <c r="D72" s="3">
        <f>RTD("ice.xl",,"*E",D$8,"D[tl:Union]",$C72)</f>
        <v>82.15</v>
      </c>
      <c r="E72" s="3">
        <f>RTD("ice.xl",,"*E",E$8,"D[tl:Union]",$C72)</f>
        <v>81.663999999999916</v>
      </c>
      <c r="F72" s="3">
        <f>RTD("ice.xl",,"*E",F$8,"D[tl:Union]",$C72)</f>
        <v>63.295434742117095</v>
      </c>
      <c r="K72" s="5"/>
      <c r="L72" s="5"/>
      <c r="M72" s="5"/>
    </row>
    <row r="73" spans="3:13" x14ac:dyDescent="0.2">
      <c r="C73" s="5">
        <f>RTD("ice.xl",,"*HT","BRN 1!-ICE","D[tl:Union]","2021-01-27;2022-01-27","196")</f>
        <v>44498.291666666664</v>
      </c>
      <c r="D73" s="3">
        <f>RTD("ice.xl",,"*E",D$8,"D[tl:Union]",$C73)</f>
        <v>81.430000000000007</v>
      </c>
      <c r="E73" s="3">
        <f>RTD("ice.xl",,"*E",E$8,"D[tl:Union]",$C73)</f>
        <v>81.50399999999992</v>
      </c>
      <c r="F73" s="3">
        <f>RTD("ice.xl",,"*E",F$8,"D[tl:Union]",$C73)</f>
        <v>61.434936281533631</v>
      </c>
      <c r="K73" s="5"/>
      <c r="L73" s="5"/>
      <c r="M73" s="5"/>
    </row>
    <row r="74" spans="3:13" x14ac:dyDescent="0.2">
      <c r="C74" s="5">
        <f>RTD("ice.xl",,"*HT","BRN 1!-ICE","D[tl:Union]","2021-01-27;2022-01-27","195")</f>
        <v>44497.291666666664</v>
      </c>
      <c r="D74" s="3">
        <f>RTD("ice.xl",,"*E",D$8,"D[tl:Union]",$C74)</f>
        <v>81.52</v>
      </c>
      <c r="E74" s="3">
        <f>RTD("ice.xl",,"*E",E$8,"D[tl:Union]",$C74)</f>
        <v>81.285999999999916</v>
      </c>
      <c r="F74" s="3">
        <f>RTD("ice.xl",,"*E",F$8,"D[tl:Union]",$C74)</f>
        <v>61.806968275701863</v>
      </c>
      <c r="K74" s="5"/>
      <c r="L74" s="5"/>
      <c r="M74" s="5"/>
    </row>
    <row r="75" spans="3:13" x14ac:dyDescent="0.2">
      <c r="C75" s="5">
        <f>RTD("ice.xl",,"*HT","BRN 1!-ICE","D[tl:Union]","2021-01-27;2022-01-27","194")</f>
        <v>44496.291666666664</v>
      </c>
      <c r="D75" s="3">
        <f>RTD("ice.xl",,"*E",D$8,"D[tl:Union]",$C75)</f>
        <v>81.739999999999995</v>
      </c>
      <c r="E75" s="3">
        <f>RTD("ice.xl",,"*E",E$8,"D[tl:Union]",$C75)</f>
        <v>81.012999999999906</v>
      </c>
      <c r="F75" s="3">
        <f>RTD("ice.xl",,"*E",F$8,"D[tl:Union]",$C75)</f>
        <v>62.688538266236868</v>
      </c>
      <c r="K75" s="5"/>
      <c r="L75" s="5"/>
      <c r="M75" s="5"/>
    </row>
    <row r="76" spans="3:13" x14ac:dyDescent="0.2">
      <c r="C76" s="5">
        <f>RTD("ice.xl",,"*HT","BRN 1!-ICE","D[tl:Union]","2021-01-27;2022-01-27","193")</f>
        <v>44495.291666666664</v>
      </c>
      <c r="D76" s="3">
        <f>RTD("ice.xl",,"*E",D$8,"D[tl:Union]",$C76)</f>
        <v>83.46</v>
      </c>
      <c r="E76" s="3">
        <f>RTD("ice.xl",,"*E",E$8,"D[tl:Union]",$C76)</f>
        <v>80.723499999999916</v>
      </c>
      <c r="F76" s="3">
        <f>RTD("ice.xl",,"*E",F$8,"D[tl:Union]",$C76)</f>
        <v>70.116486601299627</v>
      </c>
      <c r="K76" s="5"/>
      <c r="L76" s="5"/>
      <c r="M76" s="5"/>
    </row>
    <row r="77" spans="3:13" x14ac:dyDescent="0.2">
      <c r="C77" s="5">
        <f>RTD("ice.xl",,"*HT","BRN 1!-ICE","D[tl:Union]","2021-01-27;2022-01-27","192")</f>
        <v>44494.291666666664</v>
      </c>
      <c r="D77" s="3">
        <f>RTD("ice.xl",,"*E",D$8,"D[tl:Union]",$C77)</f>
        <v>83.08</v>
      </c>
      <c r="E77" s="3">
        <f>RTD("ice.xl",,"*E",E$8,"D[tl:Union]",$C77)</f>
        <v>80.355499999999907</v>
      </c>
      <c r="F77" s="3">
        <f>RTD("ice.xl",,"*E",F$8,"D[tl:Union]",$C77)</f>
        <v>69.354358090558563</v>
      </c>
      <c r="K77" s="5"/>
      <c r="L77" s="5"/>
      <c r="M77" s="5"/>
    </row>
    <row r="78" spans="3:13" x14ac:dyDescent="0.2">
      <c r="C78" s="5">
        <f>RTD("ice.xl",,"*HT","BRN 1!-ICE","D[tl:Union]","2021-01-27;2022-01-27","191")</f>
        <v>44491.291666666664</v>
      </c>
      <c r="D78" s="3">
        <f>RTD("ice.xl",,"*E",D$8,"D[tl:Union]",$C78)</f>
        <v>82.59</v>
      </c>
      <c r="E78" s="3">
        <f>RTD("ice.xl",,"*E",E$8,"D[tl:Union]",$C78)</f>
        <v>80.021999999999906</v>
      </c>
      <c r="F78" s="3">
        <f>RTD("ice.xl",,"*E",F$8,"D[tl:Union]",$C78)</f>
        <v>68.366064764930954</v>
      </c>
      <c r="K78" s="5"/>
      <c r="L78" s="5"/>
      <c r="M78" s="5"/>
    </row>
    <row r="79" spans="3:13" x14ac:dyDescent="0.2">
      <c r="C79" s="5">
        <f>RTD("ice.xl",,"*HT","BRN 1!-ICE","D[tl:Union]","2021-01-27;2022-01-27","190")</f>
        <v>44490.291666666664</v>
      </c>
      <c r="D79" s="3">
        <f>RTD("ice.xl",,"*E",D$8,"D[tl:Union]",$C79)</f>
        <v>82.16</v>
      </c>
      <c r="E79" s="3">
        <f>RTD("ice.xl",,"*E",E$8,"D[tl:Union]",$C79)</f>
        <v>79.635499999999908</v>
      </c>
      <c r="F79" s="3">
        <f>RTD("ice.xl",,"*E",F$8,"D[tl:Union]",$C79)</f>
        <v>67.492083224553468</v>
      </c>
      <c r="K79" s="5"/>
      <c r="L79" s="5"/>
      <c r="M79" s="5"/>
    </row>
    <row r="80" spans="3:13" x14ac:dyDescent="0.2">
      <c r="C80" s="5">
        <f>RTD("ice.xl",,"*HT","BRN 1!-ICE","D[tl:Union]","2021-01-27;2022-01-27","189")</f>
        <v>44489.291666666664</v>
      </c>
      <c r="D80" s="3">
        <f>RTD("ice.xl",,"*E",D$8,"D[tl:Union]",$C80)</f>
        <v>83.44</v>
      </c>
      <c r="E80" s="3">
        <f>RTD("ice.xl",,"*E",E$8,"D[tl:Union]",$C80)</f>
        <v>79.232999999999905</v>
      </c>
      <c r="F80" s="3">
        <f>RTD("ice.xl",,"*E",F$8,"D[tl:Union]",$C80)</f>
        <v>73.212095997386626</v>
      </c>
      <c r="K80" s="5"/>
      <c r="L80" s="5"/>
      <c r="M80" s="5"/>
    </row>
    <row r="81" spans="3:13" x14ac:dyDescent="0.2">
      <c r="C81" s="5">
        <f>RTD("ice.xl",,"*HT","BRN 1!-ICE","D[tl:Union]","2021-01-27;2022-01-27","188")</f>
        <v>44488.291666666664</v>
      </c>
      <c r="D81" s="3">
        <f>RTD("ice.xl",,"*E",D$8,"D[tl:Union]",$C81)</f>
        <v>82.65</v>
      </c>
      <c r="E81" s="3">
        <f>RTD("ice.xl",,"*E",E$8,"D[tl:Union]",$C81)</f>
        <v>78.712999999999894</v>
      </c>
      <c r="F81" s="3">
        <f>RTD("ice.xl",,"*E",F$8,"D[tl:Union]",$C81)</f>
        <v>71.811350749081527</v>
      </c>
      <c r="K81" s="5"/>
      <c r="L81" s="5"/>
      <c r="M81" s="5"/>
    </row>
    <row r="82" spans="3:13" x14ac:dyDescent="0.2">
      <c r="C82" s="5">
        <f>RTD("ice.xl",,"*HT","BRN 1!-ICE","D[tl:Union]","2021-01-27;2022-01-27","187")</f>
        <v>44487.291666666664</v>
      </c>
      <c r="D82" s="3">
        <f>RTD("ice.xl",,"*E",D$8,"D[tl:Union]",$C82)</f>
        <v>82.03</v>
      </c>
      <c r="E82" s="3">
        <f>RTD("ice.xl",,"*E",E$8,"D[tl:Union]",$C82)</f>
        <v>78.150499999999894</v>
      </c>
      <c r="F82" s="3">
        <f>RTD("ice.xl",,"*E",F$8,"D[tl:Union]",$C82)</f>
        <v>70.667805966740517</v>
      </c>
      <c r="K82" s="5"/>
      <c r="L82" s="5"/>
      <c r="M82" s="5"/>
    </row>
    <row r="83" spans="3:13" x14ac:dyDescent="0.2">
      <c r="C83" s="5">
        <f>RTD("ice.xl",,"*HT","BRN 1!-ICE","D[tl:Union]","2021-01-27;2022-01-27","186")</f>
        <v>44484.291666666664</v>
      </c>
      <c r="D83" s="3">
        <f>RTD("ice.xl",,"*E",D$8,"D[tl:Union]",$C83)</f>
        <v>82.47</v>
      </c>
      <c r="E83" s="3">
        <f>RTD("ice.xl",,"*E",E$8,"D[tl:Union]",$C83)</f>
        <v>77.594499999999897</v>
      </c>
      <c r="F83" s="3">
        <f>RTD("ice.xl",,"*E",F$8,"D[tl:Union]",$C83)</f>
        <v>72.654947010002502</v>
      </c>
      <c r="K83" s="5"/>
      <c r="L83" s="5"/>
      <c r="M83" s="5"/>
    </row>
    <row r="84" spans="3:13" x14ac:dyDescent="0.2">
      <c r="C84" s="5">
        <f>RTD("ice.xl",,"*HT","BRN 1!-ICE","D[tl:Union]","2021-01-27;2022-01-27","185")</f>
        <v>44483.291666666664</v>
      </c>
      <c r="D84" s="3">
        <f>RTD("ice.xl",,"*E",D$8,"D[tl:Union]",$C84)</f>
        <v>81.78</v>
      </c>
      <c r="E84" s="3">
        <f>RTD("ice.xl",,"*E",E$8,"D[tl:Union]",$C84)</f>
        <v>77.091999999999899</v>
      </c>
      <c r="F84" s="3">
        <f>RTD("ice.xl",,"*E",F$8,"D[tl:Union]",$C84)</f>
        <v>71.459332344265746</v>
      </c>
      <c r="K84" s="5"/>
      <c r="L84" s="5"/>
      <c r="M84" s="5"/>
    </row>
    <row r="85" spans="3:13" x14ac:dyDescent="0.2">
      <c r="C85" s="5">
        <f>RTD("ice.xl",,"*HT","BRN 1!-ICE","D[tl:Union]","2021-01-27;2022-01-27","184")</f>
        <v>44482.291666666664</v>
      </c>
      <c r="D85" s="3">
        <f>RTD("ice.xl",,"*E",D$8,"D[tl:Union]",$C85)</f>
        <v>81.099999999999994</v>
      </c>
      <c r="E85" s="3">
        <f>RTD("ice.xl",,"*E",E$8,"D[tl:Union]",$C85)</f>
        <v>76.649499999999904</v>
      </c>
      <c r="F85" s="3">
        <f>RTD("ice.xl",,"*E",F$8,"D[tl:Union]",$C85)</f>
        <v>70.241150774723351</v>
      </c>
      <c r="K85" s="5"/>
      <c r="L85" s="5"/>
      <c r="M85" s="5"/>
    </row>
    <row r="86" spans="3:13" x14ac:dyDescent="0.2">
      <c r="C86" s="5">
        <f>RTD("ice.xl",,"*HT","BRN 1!-ICE","D[tl:Union]","2021-01-27;2022-01-27","183")</f>
        <v>44481.291666666664</v>
      </c>
      <c r="D86" s="3">
        <f>RTD("ice.xl",,"*E",D$8,"D[tl:Union]",$C86)</f>
        <v>81.209999999999994</v>
      </c>
      <c r="E86" s="3">
        <f>RTD("ice.xl",,"*E",E$8,"D[tl:Union]",$C86)</f>
        <v>76.235999999999905</v>
      </c>
      <c r="F86" s="3">
        <f>RTD("ice.xl",,"*E",F$8,"D[tl:Union]",$C86)</f>
        <v>70.704923206172111</v>
      </c>
      <c r="K86" s="5"/>
      <c r="L86" s="5"/>
      <c r="M86" s="5"/>
    </row>
    <row r="87" spans="3:13" x14ac:dyDescent="0.2">
      <c r="C87" s="5">
        <f>RTD("ice.xl",,"*HT","BRN 1!-ICE","D[tl:Union]","2021-01-27;2022-01-27","182")</f>
        <v>44480.291666666664</v>
      </c>
      <c r="D87" s="3">
        <f>RTD("ice.xl",,"*E",D$8,"D[tl:Union]",$C87)</f>
        <v>81.349999999999994</v>
      </c>
      <c r="E87" s="3">
        <f>RTD("ice.xl",,"*E",E$8,"D[tl:Union]",$C87)</f>
        <v>75.73699999999991</v>
      </c>
      <c r="F87" s="3">
        <f>RTD("ice.xl",,"*E",F$8,"D[tl:Union]",$C87)</f>
        <v>71.27391087733173</v>
      </c>
      <c r="K87" s="5"/>
      <c r="L87" s="5"/>
      <c r="M87" s="5"/>
    </row>
    <row r="88" spans="3:13" x14ac:dyDescent="0.2">
      <c r="C88" s="5">
        <f>RTD("ice.xl",,"*HT","BRN 1!-ICE","D[tl:Union]","2021-01-27;2022-01-27","181")</f>
        <v>44477.291666666664</v>
      </c>
      <c r="D88" s="3">
        <f>RTD("ice.xl",,"*E",D$8,"D[tl:Union]",$C88)</f>
        <v>80.14</v>
      </c>
      <c r="E88" s="3">
        <f>RTD("ice.xl",,"*E",E$8,"D[tl:Union]",$C88)</f>
        <v>75.232499999999916</v>
      </c>
      <c r="F88" s="3">
        <f>RTD("ice.xl",,"*E",F$8,"D[tl:Union]",$C88)</f>
        <v>69.241561216945144</v>
      </c>
      <c r="K88" s="5"/>
      <c r="L88" s="5"/>
      <c r="M88" s="5"/>
    </row>
    <row r="89" spans="3:13" x14ac:dyDescent="0.2">
      <c r="C89" s="5">
        <f>RTD("ice.xl",,"*HT","BRN 1!-ICE","D[tl:Union]","2021-01-27;2022-01-27","180")</f>
        <v>44476.291666666664</v>
      </c>
      <c r="D89" s="3">
        <f>RTD("ice.xl",,"*E",D$8,"D[tl:Union]",$C89)</f>
        <v>79.78</v>
      </c>
      <c r="E89" s="3">
        <f>RTD("ice.xl",,"*E",E$8,"D[tl:Union]",$C89)</f>
        <v>74.756999999999906</v>
      </c>
      <c r="F89" s="3">
        <f>RTD("ice.xl",,"*E",F$8,"D[tl:Union]",$C89)</f>
        <v>68.613937278595444</v>
      </c>
      <c r="K89" s="5"/>
      <c r="L89" s="5"/>
      <c r="M89" s="5"/>
    </row>
    <row r="90" spans="3:13" x14ac:dyDescent="0.2">
      <c r="C90" s="5">
        <f>RTD("ice.xl",,"*HT","BRN 1!-ICE","D[tl:Union]","2021-01-27;2022-01-27","179")</f>
        <v>44475.291666666664</v>
      </c>
      <c r="D90" s="3">
        <f>RTD("ice.xl",,"*E",D$8,"D[tl:Union]",$C90)</f>
        <v>78.900000000000006</v>
      </c>
      <c r="E90" s="3">
        <f>RTD("ice.xl",,"*E",E$8,"D[tl:Union]",$C90)</f>
        <v>74.227499999999907</v>
      </c>
      <c r="F90" s="3">
        <f>RTD("ice.xl",,"*E",F$8,"D[tl:Union]",$C90)</f>
        <v>67.052738090869255</v>
      </c>
      <c r="K90" s="5"/>
      <c r="L90" s="5"/>
      <c r="M90" s="5"/>
    </row>
    <row r="91" spans="3:13" x14ac:dyDescent="0.2">
      <c r="C91" s="5">
        <f>RTD("ice.xl",,"*HT","BRN 1!-ICE","D[tl:Union]","2021-01-27;2022-01-27","178")</f>
        <v>44474.291666666664</v>
      </c>
      <c r="D91" s="3">
        <f>RTD("ice.xl",,"*E",D$8,"D[tl:Union]",$C91)</f>
        <v>80.3</v>
      </c>
      <c r="E91" s="3">
        <f>RTD("ice.xl",,"*E",E$8,"D[tl:Union]",$C91)</f>
        <v>73.787499999999895</v>
      </c>
      <c r="F91" s="3">
        <f>RTD("ice.xl",,"*E",F$8,"D[tl:Union]",$C91)</f>
        <v>72.50339423929897</v>
      </c>
      <c r="K91" s="5"/>
      <c r="L91" s="5"/>
      <c r="M91" s="5"/>
    </row>
    <row r="92" spans="3:13" x14ac:dyDescent="0.2">
      <c r="C92" s="5">
        <f>RTD("ice.xl",,"*HT","BRN 1!-ICE","D[tl:Union]","2021-01-27;2022-01-27","177")</f>
        <v>44473.291666666664</v>
      </c>
      <c r="D92" s="3">
        <f>RTD("ice.xl",,"*E",D$8,"D[tl:Union]",$C92)</f>
        <v>78.95</v>
      </c>
      <c r="E92" s="3">
        <f>RTD("ice.xl",,"*E",E$8,"D[tl:Union]",$C92)</f>
        <v>73.251499999999893</v>
      </c>
      <c r="F92" s="3">
        <f>RTD("ice.xl",,"*E",F$8,"D[tl:Union]",$C92)</f>
        <v>70.291070882586098</v>
      </c>
      <c r="K92" s="5"/>
      <c r="L92" s="5"/>
      <c r="M92" s="5"/>
    </row>
    <row r="93" spans="3:13" x14ac:dyDescent="0.2">
      <c r="C93" s="5">
        <f>RTD("ice.xl",,"*HT","BRN 1!-ICE","D[tl:Union]","2021-01-27;2022-01-27","176")</f>
        <v>44470.291666666664</v>
      </c>
      <c r="D93" s="3">
        <f>RTD("ice.xl",,"*E",D$8,"D[tl:Union]",$C93)</f>
        <v>77.069999999999993</v>
      </c>
      <c r="E93" s="3">
        <f>RTD("ice.xl",,"*E",E$8,"D[tl:Union]",$C93)</f>
        <v>72.810999999999893</v>
      </c>
      <c r="F93" s="3">
        <f>RTD("ice.xl",,"*E",F$8,"D[tl:Union]",$C93)</f>
        <v>66.752059565670649</v>
      </c>
      <c r="K93" s="5"/>
      <c r="L93" s="5"/>
      <c r="M93" s="5"/>
    </row>
    <row r="94" spans="3:13" x14ac:dyDescent="0.2">
      <c r="C94" s="5">
        <f>RTD("ice.xl",,"*HT","BRN 1!-ICE","D[tl:Union]","2021-01-27;2022-01-27","175")</f>
        <v>44469.291666666664</v>
      </c>
      <c r="D94" s="3">
        <f>RTD("ice.xl",,"*E",D$8,"D[tl:Union]",$C94)</f>
        <v>76.06</v>
      </c>
      <c r="E94" s="3">
        <f>RTD("ice.xl",,"*E",E$8,"D[tl:Union]",$C94)</f>
        <v>72.481499999999897</v>
      </c>
      <c r="F94" s="3">
        <f>RTD("ice.xl",,"*E",F$8,"D[tl:Union]",$C94)</f>
        <v>64.5998361305125</v>
      </c>
      <c r="K94" s="5"/>
      <c r="L94" s="5"/>
      <c r="M94" s="5"/>
    </row>
    <row r="95" spans="3:13" x14ac:dyDescent="0.2">
      <c r="C95" s="5">
        <f>RTD("ice.xl",,"*HT","BRN 1!-ICE","D[tl:Union]","2021-01-27;2022-01-27","174")</f>
        <v>44468.291666666664</v>
      </c>
      <c r="D95" s="3">
        <f>RTD("ice.xl",,"*E",D$8,"D[tl:Union]",$C95)</f>
        <v>75.95</v>
      </c>
      <c r="E95" s="3">
        <f>RTD("ice.xl",,"*E",E$8,"D[tl:Union]",$C95)</f>
        <v>72.224499999999907</v>
      </c>
      <c r="F95" s="3">
        <f>RTD("ice.xl",,"*E",F$8,"D[tl:Union]",$C95)</f>
        <v>64.361142241111409</v>
      </c>
      <c r="K95" s="5"/>
      <c r="L95" s="5"/>
      <c r="M95" s="5"/>
    </row>
    <row r="96" spans="3:13" x14ac:dyDescent="0.2">
      <c r="C96" s="5">
        <f>RTD("ice.xl",,"*HT","BRN 1!-ICE","D[tl:Union]","2021-01-27;2022-01-27","173")</f>
        <v>44467.291666666664</v>
      </c>
      <c r="D96" s="3">
        <f>RTD("ice.xl",,"*E",D$8,"D[tl:Union]",$C96)</f>
        <v>76.099999999999994</v>
      </c>
      <c r="E96" s="3">
        <f>RTD("ice.xl",,"*E",E$8,"D[tl:Union]",$C96)</f>
        <v>71.909499999999909</v>
      </c>
      <c r="F96" s="3">
        <f>RTD("ice.xl",,"*E",F$8,"D[tl:Union]",$C96)</f>
        <v>64.928284668135674</v>
      </c>
      <c r="K96" s="5"/>
      <c r="L96" s="5"/>
      <c r="M96" s="5"/>
    </row>
    <row r="97" spans="3:13" x14ac:dyDescent="0.2">
      <c r="C97" s="5">
        <f>RTD("ice.xl",,"*HT","BRN 1!-ICE","D[tl:Union]","2021-01-27;2022-01-27","172")</f>
        <v>44466.291666666664</v>
      </c>
      <c r="D97" s="3">
        <f>RTD("ice.xl",,"*E",D$8,"D[tl:Union]",$C97)</f>
        <v>76.41</v>
      </c>
      <c r="E97" s="3">
        <f>RTD("ice.xl",,"*E",E$8,"D[tl:Union]",$C97)</f>
        <v>71.582499999999911</v>
      </c>
      <c r="F97" s="3">
        <f>RTD("ice.xl",,"*E",F$8,"D[tl:Union]",$C97)</f>
        <v>66.071362218066568</v>
      </c>
      <c r="K97" s="5"/>
      <c r="L97" s="5"/>
      <c r="M97" s="5"/>
    </row>
    <row r="98" spans="3:13" x14ac:dyDescent="0.2">
      <c r="C98" s="5">
        <f>RTD("ice.xl",,"*HT","BRN 1!-ICE","D[tl:Union]","2021-01-27;2022-01-27","171")</f>
        <v>44463.291666666664</v>
      </c>
      <c r="D98" s="3">
        <f>RTD("ice.xl",,"*E",D$8,"D[tl:Union]",$C98)</f>
        <v>74.86</v>
      </c>
      <c r="E98" s="3">
        <f>RTD("ice.xl",,"*E",E$8,"D[tl:Union]",$C98)</f>
        <v>71.259499999999917</v>
      </c>
      <c r="F98" s="3">
        <f>RTD("ice.xl",,"*E",F$8,"D[tl:Union]",$C98)</f>
        <v>62.975165846925513</v>
      </c>
      <c r="K98" s="5"/>
      <c r="L98" s="5"/>
      <c r="M98" s="5"/>
    </row>
    <row r="99" spans="3:13" x14ac:dyDescent="0.2">
      <c r="C99" s="5">
        <f>RTD("ice.xl",,"*HT","BRN 1!-ICE","D[tl:Union]","2021-01-27;2022-01-27","170")</f>
        <v>44462.291666666664</v>
      </c>
      <c r="D99" s="3">
        <f>RTD("ice.xl",,"*E",D$8,"D[tl:Union]",$C99)</f>
        <v>74.11</v>
      </c>
      <c r="E99" s="3">
        <f>RTD("ice.xl",,"*E",E$8,"D[tl:Union]",$C99)</f>
        <v>70.99299999999991</v>
      </c>
      <c r="F99" s="3">
        <f>RTD("ice.xl",,"*E",F$8,"D[tl:Union]",$C99)</f>
        <v>61.354029813699853</v>
      </c>
      <c r="K99" s="5"/>
      <c r="L99" s="5"/>
      <c r="M99" s="5"/>
    </row>
    <row r="100" spans="3:13" x14ac:dyDescent="0.2">
      <c r="C100" s="5">
        <f>RTD("ice.xl",,"*HT","BRN 1!-ICE","D[tl:Union]","2021-01-27;2022-01-27","169")</f>
        <v>44461.291666666664</v>
      </c>
      <c r="D100" s="3">
        <f>RTD("ice.xl",,"*E",D$8,"D[tl:Union]",$C100)</f>
        <v>73.040000000000006</v>
      </c>
      <c r="E100" s="3">
        <f>RTD("ice.xl",,"*E",E$8,"D[tl:Union]",$C100)</f>
        <v>70.692999999999913</v>
      </c>
      <c r="F100" s="3">
        <f>RTD("ice.xl",,"*E",F$8,"D[tl:Union]",$C100)</f>
        <v>58.915963206415086</v>
      </c>
      <c r="K100" s="5"/>
      <c r="L100" s="5"/>
      <c r="M100" s="5"/>
    </row>
    <row r="101" spans="3:13" x14ac:dyDescent="0.2">
      <c r="C101" s="5">
        <f>RTD("ice.xl",,"*HT","BRN 1!-ICE","D[tl:Union]","2021-01-27;2022-01-27","168")</f>
        <v>44460.291666666664</v>
      </c>
      <c r="D101" s="3">
        <f>RTD("ice.xl",,"*E",D$8,"D[tl:Union]",$C101)</f>
        <v>71.400000000000006</v>
      </c>
      <c r="E101" s="3">
        <f>RTD("ice.xl",,"*E",E$8,"D[tl:Union]",$C101)</f>
        <v>70.491999999999919</v>
      </c>
      <c r="F101" s="3">
        <f>RTD("ice.xl",,"*E",F$8,"D[tl:Union]",$C101)</f>
        <v>54.76025363249164</v>
      </c>
      <c r="K101" s="5"/>
      <c r="L101" s="5"/>
      <c r="M101" s="5"/>
    </row>
    <row r="102" spans="3:13" x14ac:dyDescent="0.2">
      <c r="C102" s="5">
        <f>RTD("ice.xl",,"*HT","BRN 1!-ICE","D[tl:Union]","2021-01-27;2022-01-27","167")</f>
        <v>44459.291666666664</v>
      </c>
      <c r="D102" s="3">
        <f>RTD("ice.xl",,"*E",D$8,"D[tl:Union]",$C102)</f>
        <v>70.91</v>
      </c>
      <c r="E102" s="3">
        <f>RTD("ice.xl",,"*E",E$8,"D[tl:Union]",$C102)</f>
        <v>70.335499999999911</v>
      </c>
      <c r="F102" s="3">
        <f>RTD("ice.xl",,"*E",F$8,"D[tl:Union]",$C102)</f>
        <v>53.422982111473843</v>
      </c>
      <c r="K102" s="5"/>
      <c r="L102" s="5"/>
      <c r="M102" s="5"/>
    </row>
    <row r="103" spans="3:13" x14ac:dyDescent="0.2">
      <c r="C103" s="5">
        <f>RTD("ice.xl",,"*HT","BRN 1!-ICE","D[tl:Union]","2021-01-27;2022-01-27","166")</f>
        <v>44456.291666666664</v>
      </c>
      <c r="D103" s="3">
        <f>RTD("ice.xl",,"*E",D$8,"D[tl:Union]",$C103)</f>
        <v>72.42</v>
      </c>
      <c r="E103" s="3">
        <f>RTD("ice.xl",,"*E",E$8,"D[tl:Union]",$C103)</f>
        <v>70.114499999999907</v>
      </c>
      <c r="F103" s="3">
        <f>RTD("ice.xl",,"*E",F$8,"D[tl:Union]",$C103)</f>
        <v>58.484039586823428</v>
      </c>
      <c r="K103" s="5"/>
      <c r="L103" s="5"/>
      <c r="M103" s="5"/>
    </row>
    <row r="104" spans="3:13" x14ac:dyDescent="0.2">
      <c r="C104" s="5">
        <f>RTD("ice.xl",,"*HT","BRN 1!-ICE","D[tl:Union]","2021-01-27;2022-01-27","165")</f>
        <v>44455.291666666664</v>
      </c>
      <c r="D104" s="3">
        <f>RTD("ice.xl",,"*E",D$8,"D[tl:Union]",$C104)</f>
        <v>72.930000000000007</v>
      </c>
      <c r="E104" s="3">
        <f>RTD("ice.xl",,"*E",E$8,"D[tl:Union]",$C104)</f>
        <v>69.650499999999909</v>
      </c>
      <c r="F104" s="3">
        <f>RTD("ice.xl",,"*E",F$8,"D[tl:Union]",$C104)</f>
        <v>60.317507715011537</v>
      </c>
      <c r="K104" s="5"/>
      <c r="L104" s="5"/>
      <c r="M104" s="5"/>
    </row>
    <row r="105" spans="3:13" x14ac:dyDescent="0.2">
      <c r="C105" s="5">
        <f>RTD("ice.xl",,"*HT","BRN 1!-ICE","D[tl:Union]","2021-01-27;2022-01-27","164")</f>
        <v>44454.291666666664</v>
      </c>
      <c r="D105" s="3">
        <f>RTD("ice.xl",,"*E",D$8,"D[tl:Union]",$C105)</f>
        <v>72.83</v>
      </c>
      <c r="E105" s="3">
        <f>RTD("ice.xl",,"*E",E$8,"D[tl:Union]",$C105)</f>
        <v>69.221999999999895</v>
      </c>
      <c r="F105" s="3">
        <f>RTD("ice.xl",,"*E",F$8,"D[tl:Union]",$C105)</f>
        <v>60.084413256306632</v>
      </c>
      <c r="K105" s="5"/>
      <c r="L105" s="5"/>
      <c r="M105" s="5"/>
    </row>
    <row r="106" spans="3:13" x14ac:dyDescent="0.2">
      <c r="C106" s="5">
        <f>RTD("ice.xl",,"*HT","BRN 1!-ICE","D[tl:Union]","2021-01-27;2022-01-27","163")</f>
        <v>44453.291666666664</v>
      </c>
      <c r="D106" s="3">
        <f>RTD("ice.xl",,"*E",D$8,"D[tl:Union]",$C106)</f>
        <v>71.23</v>
      </c>
      <c r="E106" s="3">
        <f>RTD("ice.xl",,"*E",E$8,"D[tl:Union]",$C106)</f>
        <v>68.881999999999906</v>
      </c>
      <c r="F106" s="3">
        <f>RTD("ice.xl",,"*E",F$8,"D[tl:Union]",$C106)</f>
        <v>56.171173674072762</v>
      </c>
      <c r="K106" s="5"/>
      <c r="L106" s="5"/>
      <c r="M106" s="5"/>
    </row>
    <row r="107" spans="3:13" x14ac:dyDescent="0.2">
      <c r="C107" s="5">
        <f>RTD("ice.xl",,"*HT","BRN 1!-ICE","D[tl:Union]","2021-01-27;2022-01-27","162")</f>
        <v>44452.291666666664</v>
      </c>
      <c r="D107" s="3">
        <f>RTD("ice.xl",,"*E",D$8,"D[tl:Union]",$C107)</f>
        <v>71.260000000000005</v>
      </c>
      <c r="E107" s="3">
        <f>RTD("ice.xl",,"*E",E$8,"D[tl:Union]",$C107)</f>
        <v>68.663999999999902</v>
      </c>
      <c r="F107" s="3">
        <f>RTD("ice.xl",,"*E",F$8,"D[tl:Union]",$C107)</f>
        <v>56.269436979080467</v>
      </c>
      <c r="K107" s="5"/>
      <c r="L107" s="5"/>
      <c r="M107" s="5"/>
    </row>
    <row r="108" spans="3:13" x14ac:dyDescent="0.2">
      <c r="C108" s="5">
        <f>RTD("ice.xl",,"*HT","BRN 1!-ICE","D[tl:Union]","2021-01-27;2022-01-27","161")</f>
        <v>44449.291666666664</v>
      </c>
      <c r="D108" s="3">
        <f>RTD("ice.xl",,"*E",D$8,"D[tl:Union]",$C108)</f>
        <v>70.63</v>
      </c>
      <c r="E108" s="3">
        <f>RTD("ice.xl",,"*E",E$8,"D[tl:Union]",$C108)</f>
        <v>68.475499999999911</v>
      </c>
      <c r="F108" s="3">
        <f>RTD("ice.xl",,"*E",F$8,"D[tl:Union]",$C108)</f>
        <v>54.688067496121896</v>
      </c>
      <c r="K108" s="5"/>
      <c r="L108" s="5"/>
      <c r="M108" s="5"/>
    </row>
    <row r="109" spans="3:13" x14ac:dyDescent="0.2">
      <c r="C109" s="5">
        <f>RTD("ice.xl",,"*HT","BRN 1!-ICE","D[tl:Union]","2021-01-27;2022-01-27","160")</f>
        <v>44448.291666666664</v>
      </c>
      <c r="D109" s="3">
        <f>RTD("ice.xl",,"*E",D$8,"D[tl:Union]",$C109)</f>
        <v>69.19</v>
      </c>
      <c r="E109" s="3">
        <f>RTD("ice.xl",,"*E",E$8,"D[tl:Union]",$C109)</f>
        <v>68.368499999999898</v>
      </c>
      <c r="F109" s="3">
        <f>RTD("ice.xl",,"*E",F$8,"D[tl:Union]",$C109)</f>
        <v>50.826873184223501</v>
      </c>
      <c r="K109" s="5"/>
      <c r="L109" s="5"/>
      <c r="M109" s="5"/>
    </row>
    <row r="110" spans="3:13" x14ac:dyDescent="0.2">
      <c r="C110" s="5">
        <f>RTD("ice.xl",,"*HT","BRN 1!-ICE","D[tl:Union]","2021-01-27;2022-01-27","159")</f>
        <v>44447.291666666664</v>
      </c>
      <c r="D110" s="3">
        <f>RTD("ice.xl",,"*E",D$8,"D[tl:Union]",$C110)</f>
        <v>70.099999999999994</v>
      </c>
      <c r="E110" s="3">
        <f>RTD("ice.xl",,"*E",E$8,"D[tl:Union]",$C110)</f>
        <v>68.364999999999895</v>
      </c>
      <c r="F110" s="3">
        <f>RTD("ice.xl",,"*E",F$8,"D[tl:Union]",$C110)</f>
        <v>53.567254291296074</v>
      </c>
      <c r="K110" s="5"/>
      <c r="L110" s="5"/>
      <c r="M110" s="5"/>
    </row>
    <row r="111" spans="3:13" x14ac:dyDescent="0.2">
      <c r="C111" s="5">
        <f>RTD("ice.xl",,"*HT","BRN 1!-ICE","D[tl:Union]","2021-01-27;2022-01-27","158")</f>
        <v>44446.291666666664</v>
      </c>
      <c r="D111" s="3">
        <f>RTD("ice.xl",,"*E",D$8,"D[tl:Union]",$C111)</f>
        <v>69.58</v>
      </c>
      <c r="E111" s="3">
        <f>RTD("ice.xl",,"*E",E$8,"D[tl:Union]",$C111)</f>
        <v>68.323499999999896</v>
      </c>
      <c r="F111" s="3">
        <f>RTD("ice.xl",,"*E",F$8,"D[tl:Union]",$C111)</f>
        <v>52.167252951230047</v>
      </c>
      <c r="K111" s="5"/>
      <c r="L111" s="5"/>
      <c r="M111" s="5"/>
    </row>
    <row r="112" spans="3:13" x14ac:dyDescent="0.2">
      <c r="C112" s="5">
        <f>RTD("ice.xl",,"*HT","BRN 1!-ICE","D[tl:Union]","2021-01-27;2022-01-27","157")</f>
        <v>44445.291666666664</v>
      </c>
      <c r="D112" s="3">
        <f>RTD("ice.xl",,"*E",D$8,"D[tl:Union]",$C112)</f>
        <v>70.14</v>
      </c>
      <c r="E112" s="3">
        <f>RTD("ice.xl",,"*E",E$8,"D[tl:Union]",$C112)</f>
        <v>68.265499999999903</v>
      </c>
      <c r="F112" s="3">
        <f>RTD("ice.xl",,"*E",F$8,"D[tl:Union]",$C112)</f>
        <v>53.827673044443792</v>
      </c>
      <c r="K112" s="5"/>
      <c r="L112" s="5"/>
      <c r="M112" s="5"/>
    </row>
    <row r="113" spans="3:13" x14ac:dyDescent="0.2">
      <c r="C113" s="5">
        <f>RTD("ice.xl",,"*HT","BRN 1!-ICE","D[tl:Union]","2021-01-27;2022-01-27","156")</f>
        <v>44442.291666666664</v>
      </c>
      <c r="D113" s="3">
        <f>RTD("ice.xl",,"*E",D$8,"D[tl:Union]",$C113)</f>
        <v>70.48</v>
      </c>
      <c r="E113" s="3">
        <f>RTD("ice.xl",,"*E",E$8,"D[tl:Union]",$C113)</f>
        <v>68.102999999999909</v>
      </c>
      <c r="F113" s="3">
        <f>RTD("ice.xl",,"*E",F$8,"D[tl:Union]",$C113)</f>
        <v>54.834343105662498</v>
      </c>
      <c r="K113" s="5"/>
      <c r="L113" s="5"/>
      <c r="M113" s="5"/>
    </row>
    <row r="114" spans="3:13" x14ac:dyDescent="0.2">
      <c r="C114" s="5">
        <f>RTD("ice.xl",,"*HT","BRN 1!-ICE","D[tl:Union]","2021-01-27;2022-01-27","155")</f>
        <v>44441.291666666664</v>
      </c>
      <c r="D114" s="3">
        <f>RTD("ice.xl",,"*E",D$8,"D[tl:Union]",$C114)</f>
        <v>70.92</v>
      </c>
      <c r="E114" s="3">
        <f>RTD("ice.xl",,"*E",E$8,"D[tl:Union]",$C114)</f>
        <v>68.006999999999906</v>
      </c>
      <c r="F114" s="3">
        <f>RTD("ice.xl",,"*E",F$8,"D[tl:Union]",$C114)</f>
        <v>56.124770243691373</v>
      </c>
      <c r="K114" s="5"/>
      <c r="L114" s="5"/>
      <c r="M114" s="5"/>
    </row>
    <row r="115" spans="3:13" x14ac:dyDescent="0.2">
      <c r="C115" s="5">
        <f>RTD("ice.xl",,"*HT","BRN 1!-ICE","D[tl:Union]","2021-01-27;2022-01-27","154")</f>
        <v>44440.291666666664</v>
      </c>
      <c r="D115" s="3">
        <f>RTD("ice.xl",,"*E",D$8,"D[tl:Union]",$C115)</f>
        <v>69.650000000000006</v>
      </c>
      <c r="E115" s="3">
        <f>RTD("ice.xl",,"*E",E$8,"D[tl:Union]",$C115)</f>
        <v>67.901499999999899</v>
      </c>
      <c r="F115" s="3">
        <f>RTD("ice.xl",,"*E",F$8,"D[tl:Union]",$C115)</f>
        <v>53.098242873127333</v>
      </c>
      <c r="K115" s="5"/>
      <c r="L115" s="5"/>
      <c r="M115" s="5"/>
    </row>
    <row r="116" spans="3:13" x14ac:dyDescent="0.2">
      <c r="C116" s="5">
        <f>RTD("ice.xl",,"*HT","BRN 1!-ICE","D[tl:Union]","2021-01-27;2022-01-27","153")</f>
        <v>44439.291666666664</v>
      </c>
      <c r="D116" s="3">
        <f>RTD("ice.xl",,"*E",D$8,"D[tl:Union]",$C116)</f>
        <v>69.56</v>
      </c>
      <c r="E116" s="3">
        <f>RTD("ice.xl",,"*E",E$8,"D[tl:Union]",$C116)</f>
        <v>67.812999999999889</v>
      </c>
      <c r="F116" s="3">
        <f>RTD("ice.xl",,"*E",F$8,"D[tl:Union]",$C116)</f>
        <v>52.879417212089642</v>
      </c>
      <c r="K116" s="5"/>
      <c r="L116" s="5"/>
      <c r="M116" s="5"/>
    </row>
    <row r="117" spans="3:13" x14ac:dyDescent="0.2">
      <c r="C117" s="5">
        <f>RTD("ice.xl",,"*HT","BRN 1!-ICE","D[tl:Union]","2021-01-27;2022-01-27","152")</f>
        <v>44438.291666666664</v>
      </c>
      <c r="D117" s="3">
        <f>RTD("ice.xl",,"*E",D$8,"D[tl:Union]",$C117)</f>
        <v>69.95</v>
      </c>
      <c r="E117" s="3">
        <f>RTD("ice.xl",,"*E",E$8,"D[tl:Union]",$C117)</f>
        <v>67.809999999999889</v>
      </c>
      <c r="F117" s="3">
        <f>RTD("ice.xl",,"*E",F$8,"D[tl:Union]",$C117)</f>
        <v>53.914950464027349</v>
      </c>
      <c r="K117" s="5"/>
      <c r="L117" s="5"/>
      <c r="M117" s="5"/>
    </row>
    <row r="118" spans="3:13" x14ac:dyDescent="0.2">
      <c r="C118" s="5">
        <f>RTD("ice.xl",,"*HT","BRN 1!-ICE","D[tl:Union]","2021-01-27;2022-01-27","151")</f>
        <v>44435.291666666664</v>
      </c>
      <c r="D118" s="3">
        <f>RTD("ice.xl",,"*E",D$8,"D[tl:Union]",$C118)</f>
        <v>69.53</v>
      </c>
      <c r="E118" s="3">
        <f>RTD("ice.xl",,"*E",E$8,"D[tl:Union]",$C118)</f>
        <v>67.799999999999883</v>
      </c>
      <c r="F118" s="3">
        <f>RTD("ice.xl",,"*E",F$8,"D[tl:Union]",$C118)</f>
        <v>52.972767827582686</v>
      </c>
      <c r="K118" s="5"/>
      <c r="L118" s="5"/>
      <c r="M118" s="5"/>
    </row>
    <row r="119" spans="3:13" x14ac:dyDescent="0.2">
      <c r="C119" s="5">
        <f>RTD("ice.xl",,"*HT","BRN 1!-ICE","D[tl:Union]","2021-01-27;2022-01-27","150")</f>
        <v>44434.291666666664</v>
      </c>
      <c r="D119" s="3">
        <f>RTD("ice.xl",,"*E",D$8,"D[tl:Union]",$C119)</f>
        <v>68.11</v>
      </c>
      <c r="E119" s="3">
        <f>RTD("ice.xl",,"*E",E$8,"D[tl:Union]",$C119)</f>
        <v>67.919499999999886</v>
      </c>
      <c r="F119" s="3">
        <f>RTD("ice.xl",,"*E",F$8,"D[tl:Union]",$C119)</f>
        <v>49.667666630945533</v>
      </c>
      <c r="K119" s="5"/>
      <c r="L119" s="5"/>
      <c r="M119" s="5"/>
    </row>
    <row r="120" spans="3:13" x14ac:dyDescent="0.2">
      <c r="C120" s="5">
        <f>RTD("ice.xl",,"*HT","BRN 1!-ICE","D[tl:Union]","2021-01-27;2022-01-27","149")</f>
        <v>44433.291666666664</v>
      </c>
      <c r="D120" s="3">
        <f>RTD("ice.xl",,"*E",D$8,"D[tl:Union]",$C120)</f>
        <v>69.02</v>
      </c>
      <c r="E120" s="3">
        <f>RTD("ice.xl",,"*E",E$8,"D[tl:Union]",$C120)</f>
        <v>68.103499999999897</v>
      </c>
      <c r="F120" s="3">
        <f>RTD("ice.xl",,"*E",F$8,"D[tl:Union]",$C120)</f>
        <v>51.887790327419253</v>
      </c>
      <c r="K120" s="5"/>
      <c r="L120" s="5"/>
      <c r="M120" s="5"/>
    </row>
    <row r="121" spans="3:13" x14ac:dyDescent="0.2">
      <c r="C121" s="5">
        <f>RTD("ice.xl",,"*HT","BRN 1!-ICE","D[tl:Union]","2021-01-27;2022-01-27","148")</f>
        <v>44432.291666666664</v>
      </c>
      <c r="D121" s="3">
        <f>RTD("ice.xl",,"*E",D$8,"D[tl:Union]",$C121)</f>
        <v>68.27</v>
      </c>
      <c r="E121" s="3">
        <f>RTD("ice.xl",,"*E",E$8,"D[tl:Union]",$C121)</f>
        <v>68.179999999999893</v>
      </c>
      <c r="F121" s="3">
        <f>RTD("ice.xl",,"*E",F$8,"D[tl:Union]",$C121)</f>
        <v>50.142875978262332</v>
      </c>
      <c r="K121" s="5"/>
      <c r="L121" s="5"/>
      <c r="M121" s="5"/>
    </row>
    <row r="122" spans="3:13" x14ac:dyDescent="0.2">
      <c r="C122" s="5">
        <f>RTD("ice.xl",,"*HT","BRN 1!-ICE","D[tl:Union]","2021-01-27;2022-01-27","147")</f>
        <v>44431.291666666664</v>
      </c>
      <c r="D122" s="3">
        <f>RTD("ice.xl",,"*E",D$8,"D[tl:Union]",$C122)</f>
        <v>66.489999999999995</v>
      </c>
      <c r="E122" s="3">
        <f>RTD("ice.xl",,"*E",E$8,"D[tl:Union]",$C122)</f>
        <v>68.269499999999894</v>
      </c>
      <c r="F122" s="3">
        <f>RTD("ice.xl",,"*E",F$8,"D[tl:Union]",$C122)</f>
        <v>45.702931519837783</v>
      </c>
      <c r="K122" s="5"/>
      <c r="L122" s="5"/>
      <c r="M122" s="5"/>
    </row>
    <row r="123" spans="3:13" x14ac:dyDescent="0.2">
      <c r="C123" s="5">
        <f>RTD("ice.xl",,"*HT","BRN 1!-ICE","D[tl:Union]","2021-01-27;2022-01-27","146")</f>
        <v>44428.291666666664</v>
      </c>
      <c r="D123" s="3">
        <f>RTD("ice.xl",,"*E",D$8,"D[tl:Union]",$C123)</f>
        <v>63.14</v>
      </c>
      <c r="E123" s="3">
        <f>RTD("ice.xl",,"*E",E$8,"D[tl:Union]",$C123)</f>
        <v>68.454499999999896</v>
      </c>
      <c r="F123" s="3">
        <f>RTD("ice.xl",,"*E",F$8,"D[tl:Union]",$C123)</f>
        <v>35.420568234748153</v>
      </c>
      <c r="K123" s="5"/>
      <c r="L123" s="5"/>
      <c r="M123" s="5"/>
    </row>
    <row r="124" spans="3:13" x14ac:dyDescent="0.2">
      <c r="C124" s="5">
        <f>RTD("ice.xl",,"*HT","BRN 1!-ICE","D[tl:Union]","2021-01-27;2022-01-27","145")</f>
        <v>44427.291666666664</v>
      </c>
      <c r="D124" s="3">
        <f>RTD("ice.xl",,"*E",D$8,"D[tl:Union]",$C124)</f>
        <v>64.36</v>
      </c>
      <c r="E124" s="3">
        <f>RTD("ice.xl",,"*E",E$8,"D[tl:Union]",$C124)</f>
        <v>68.798999999999893</v>
      </c>
      <c r="F124" s="3">
        <f>RTD("ice.xl",,"*E",F$8,"D[tl:Union]",$C124)</f>
        <v>37.90392658131146</v>
      </c>
      <c r="K124" s="5"/>
      <c r="L124" s="5"/>
      <c r="M124" s="5"/>
    </row>
    <row r="125" spans="3:13" x14ac:dyDescent="0.2">
      <c r="C125" s="5">
        <f>RTD("ice.xl",,"*HT","BRN 1!-ICE","D[tl:Union]","2021-01-27;2022-01-27","144")</f>
        <v>44426.291666666664</v>
      </c>
      <c r="D125" s="3">
        <f>RTD("ice.xl",,"*E",D$8,"D[tl:Union]",$C125)</f>
        <v>66.03</v>
      </c>
      <c r="E125" s="3">
        <f>RTD("ice.xl",,"*E",E$8,"D[tl:Union]",$C125)</f>
        <v>69.074499999999901</v>
      </c>
      <c r="F125" s="3">
        <f>RTD("ice.xl",,"*E",F$8,"D[tl:Union]",$C125)</f>
        <v>41.706406083533317</v>
      </c>
      <c r="K125" s="5"/>
      <c r="L125" s="5"/>
      <c r="M125" s="5"/>
    </row>
    <row r="126" spans="3:13" x14ac:dyDescent="0.2">
      <c r="C126" s="5">
        <f>RTD("ice.xl",,"*HT","BRN 1!-ICE","D[tl:Union]","2021-01-27;2022-01-27","143")</f>
        <v>44425.291666666664</v>
      </c>
      <c r="D126" s="3">
        <f>RTD("ice.xl",,"*E",D$8,"D[tl:Union]",$C126)</f>
        <v>66.87</v>
      </c>
      <c r="E126" s="3">
        <f>RTD("ice.xl",,"*E",E$8,"D[tl:Union]",$C126)</f>
        <v>69.208999999999904</v>
      </c>
      <c r="F126" s="3">
        <f>RTD("ice.xl",,"*E",F$8,"D[tl:Union]",$C126)</f>
        <v>43.806342240959182</v>
      </c>
      <c r="K126" s="5"/>
      <c r="L126" s="5"/>
      <c r="M126" s="5"/>
    </row>
    <row r="127" spans="3:13" x14ac:dyDescent="0.2">
      <c r="C127" s="5">
        <f>RTD("ice.xl",,"*HT","BRN 1!-ICE","D[tl:Union]","2021-01-27;2022-01-27","142")</f>
        <v>44424.291666666664</v>
      </c>
      <c r="D127" s="3">
        <f>RTD("ice.xl",,"*E",D$8,"D[tl:Union]",$C127)</f>
        <v>67.489999999999995</v>
      </c>
      <c r="E127" s="3">
        <f>RTD("ice.xl",,"*E",E$8,"D[tl:Union]",$C127)</f>
        <v>69.174999999999912</v>
      </c>
      <c r="F127" s="3">
        <f>RTD("ice.xl",,"*E",F$8,"D[tl:Union]",$C127)</f>
        <v>45.409537466930864</v>
      </c>
      <c r="K127" s="5"/>
      <c r="L127" s="5"/>
      <c r="M127" s="5"/>
    </row>
    <row r="128" spans="3:13" x14ac:dyDescent="0.2">
      <c r="C128" s="5">
        <f>RTD("ice.xl",,"*HT","BRN 1!-ICE","D[tl:Union]","2021-01-27;2022-01-27","141")</f>
        <v>44421.291666666664</v>
      </c>
      <c r="D128" s="3">
        <f>RTD("ice.xl",,"*E",D$8,"D[tl:Union]",$C128)</f>
        <v>68.489999999999995</v>
      </c>
      <c r="E128" s="3">
        <f>RTD("ice.xl",,"*E",E$8,"D[tl:Union]",$C128)</f>
        <v>69.081999999999908</v>
      </c>
      <c r="F128" s="3">
        <f>RTD("ice.xl",,"*E",F$8,"D[tl:Union]",$C128)</f>
        <v>48.107224973307069</v>
      </c>
      <c r="K128" s="5"/>
      <c r="L128" s="5"/>
      <c r="M128" s="5"/>
    </row>
    <row r="129" spans="3:13" x14ac:dyDescent="0.2">
      <c r="C129" s="5">
        <f>RTD("ice.xl",,"*HT","BRN 1!-ICE","D[tl:Union]","2021-01-27;2022-01-27","140")</f>
        <v>44420.291666666664</v>
      </c>
      <c r="D129" s="3">
        <f>RTD("ice.xl",,"*E",D$8,"D[tl:Union]",$C129)</f>
        <v>69.12</v>
      </c>
      <c r="E129" s="3">
        <f>RTD("ice.xl",,"*E",E$8,"D[tl:Union]",$C129)</f>
        <v>69.164499999999919</v>
      </c>
      <c r="F129" s="3">
        <f>RTD("ice.xl",,"*E",F$8,"D[tl:Union]",$C129)</f>
        <v>49.880768506415251</v>
      </c>
      <c r="K129" s="5"/>
      <c r="L129" s="5"/>
      <c r="M129" s="5"/>
    </row>
    <row r="130" spans="3:13" x14ac:dyDescent="0.2">
      <c r="C130" s="5">
        <f>RTD("ice.xl",,"*HT","BRN 1!-ICE","D[tl:Union]","2021-01-27;2022-01-27","139")</f>
        <v>44419.291666666664</v>
      </c>
      <c r="D130" s="3">
        <f>RTD("ice.xl",,"*E",D$8,"D[tl:Union]",$C130)</f>
        <v>69.27</v>
      </c>
      <c r="E130" s="3">
        <f>RTD("ice.xl",,"*E",E$8,"D[tl:Union]",$C130)</f>
        <v>69.198499999999925</v>
      </c>
      <c r="F130" s="3">
        <f>RTD("ice.xl",,"*E",F$8,"D[tl:Union]",$C130)</f>
        <v>50.300214157963829</v>
      </c>
      <c r="K130" s="5"/>
      <c r="L130" s="5"/>
      <c r="M130" s="5"/>
    </row>
    <row r="131" spans="3:13" x14ac:dyDescent="0.2">
      <c r="C131" s="5">
        <f>RTD("ice.xl",,"*HT","BRN 1!-ICE","D[tl:Union]","2021-01-27;2022-01-27","138")</f>
        <v>44418.291666666664</v>
      </c>
      <c r="D131" s="3">
        <f>RTD("ice.xl",,"*E",D$8,"D[tl:Union]",$C131)</f>
        <v>68.42</v>
      </c>
      <c r="E131" s="3">
        <f>RTD("ice.xl",,"*E",E$8,"D[tl:Union]",$C131)</f>
        <v>69.269999999999925</v>
      </c>
      <c r="F131" s="3">
        <f>RTD("ice.xl",,"*E",F$8,"D[tl:Union]",$C131)</f>
        <v>47.943716620588226</v>
      </c>
      <c r="K131" s="5"/>
      <c r="L131" s="5"/>
      <c r="M131" s="5"/>
    </row>
    <row r="132" spans="3:13" x14ac:dyDescent="0.2">
      <c r="C132" s="5">
        <f>RTD("ice.xl",,"*HT","BRN 1!-ICE","D[tl:Union]","2021-01-27;2022-01-27","137")</f>
        <v>44417.291666666664</v>
      </c>
      <c r="D132" s="3">
        <f>RTD("ice.xl",,"*E",D$8,"D[tl:Union]",$C132)</f>
        <v>66.89</v>
      </c>
      <c r="E132" s="3">
        <f>RTD("ice.xl",,"*E",E$8,"D[tl:Union]",$C132)</f>
        <v>69.461999999999918</v>
      </c>
      <c r="F132" s="3">
        <f>RTD("ice.xl",,"*E",F$8,"D[tl:Union]",$C132)</f>
        <v>43.350641142065292</v>
      </c>
      <c r="K132" s="5"/>
      <c r="L132" s="5"/>
      <c r="M132" s="5"/>
    </row>
    <row r="133" spans="3:13" x14ac:dyDescent="0.2">
      <c r="C133" s="5">
        <f>RTD("ice.xl",,"*HT","BRN 1!-ICE","D[tl:Union]","2021-01-27;2022-01-27","136")</f>
        <v>44414.291666666664</v>
      </c>
      <c r="D133" s="3">
        <f>RTD("ice.xl",,"*E",D$8,"D[tl:Union]",$C133)</f>
        <v>68.56</v>
      </c>
      <c r="E133" s="3">
        <f>RTD("ice.xl",,"*E",E$8,"D[tl:Union]",$C133)</f>
        <v>69.669499999999914</v>
      </c>
      <c r="F133" s="3">
        <f>RTD("ice.xl",,"*E",F$8,"D[tl:Union]",$C133)</f>
        <v>47.716256122504682</v>
      </c>
      <c r="K133" s="5"/>
      <c r="L133" s="5"/>
      <c r="M133" s="5"/>
    </row>
    <row r="134" spans="3:13" x14ac:dyDescent="0.2">
      <c r="C134" s="5">
        <f>RTD("ice.xl",,"*HT","BRN 1!-ICE","D[tl:Union]","2021-01-27;2022-01-27","135")</f>
        <v>44413.291666666664</v>
      </c>
      <c r="D134" s="3">
        <f>RTD("ice.xl",,"*E",D$8,"D[tl:Union]",$C134)</f>
        <v>68.81</v>
      </c>
      <c r="E134" s="3">
        <f>RTD("ice.xl",,"*E",E$8,"D[tl:Union]",$C134)</f>
        <v>69.801999999999921</v>
      </c>
      <c r="F134" s="3">
        <f>RTD("ice.xl",,"*E",F$8,"D[tl:Union]",$C134)</f>
        <v>48.409567377430747</v>
      </c>
      <c r="K134" s="5"/>
      <c r="L134" s="5"/>
      <c r="M134" s="5"/>
    </row>
    <row r="135" spans="3:13" x14ac:dyDescent="0.2">
      <c r="C135" s="5">
        <f>RTD("ice.xl",,"*HT","BRN 1!-ICE","D[tl:Union]","2021-01-27;2022-01-27","134")</f>
        <v>44412.291666666664</v>
      </c>
      <c r="D135" s="3">
        <f>RTD("ice.xl",,"*E",D$8,"D[tl:Union]",$C135)</f>
        <v>67.88</v>
      </c>
      <c r="E135" s="3">
        <f>RTD("ice.xl",,"*E",E$8,"D[tl:Union]",$C135)</f>
        <v>69.853999999999914</v>
      </c>
      <c r="F135" s="3">
        <f>RTD("ice.xl",,"*E",F$8,"D[tl:Union]",$C135)</f>
        <v>45.617081772890828</v>
      </c>
      <c r="K135" s="5"/>
      <c r="L135" s="5"/>
      <c r="M135" s="5"/>
    </row>
    <row r="136" spans="3:13" x14ac:dyDescent="0.2">
      <c r="C136" s="5">
        <f>RTD("ice.xl",,"*HT","BRN 1!-ICE","D[tl:Union]","2021-01-27;2022-01-27","133")</f>
        <v>44411.291666666664</v>
      </c>
      <c r="D136" s="3">
        <f>RTD("ice.xl",,"*E",D$8,"D[tl:Union]",$C136)</f>
        <v>69.5</v>
      </c>
      <c r="E136" s="3">
        <f>RTD("ice.xl",,"*E",E$8,"D[tl:Union]",$C136)</f>
        <v>69.916999999999916</v>
      </c>
      <c r="F136" s="3">
        <f>RTD("ice.xl",,"*E",F$8,"D[tl:Union]",$C136)</f>
        <v>50.10515409448417</v>
      </c>
      <c r="K136" s="5"/>
      <c r="L136" s="5"/>
      <c r="M136" s="5"/>
    </row>
    <row r="137" spans="3:13" x14ac:dyDescent="0.2">
      <c r="C137" s="5">
        <f>RTD("ice.xl",,"*HT","BRN 1!-ICE","D[tl:Union]","2021-01-27;2022-01-27","132")</f>
        <v>44410.291666666664</v>
      </c>
      <c r="D137" s="3">
        <f>RTD("ice.xl",,"*E",D$8,"D[tl:Union]",$C137)</f>
        <v>69.75</v>
      </c>
      <c r="E137" s="3">
        <f>RTD("ice.xl",,"*E",E$8,"D[tl:Union]",$C137)</f>
        <v>69.94549999999991</v>
      </c>
      <c r="F137" s="3">
        <f>RTD("ice.xl",,"*E",F$8,"D[tl:Union]",$C137)</f>
        <v>50.838439700280027</v>
      </c>
      <c r="K137" s="5"/>
      <c r="L137" s="5"/>
      <c r="M137" s="5"/>
    </row>
    <row r="138" spans="3:13" x14ac:dyDescent="0.2">
      <c r="C138" s="5">
        <f>RTD("ice.xl",,"*HT","BRN 1!-ICE","D[tl:Union]","2021-01-27;2022-01-27","131")</f>
        <v>44407.291666666664</v>
      </c>
      <c r="D138" s="3">
        <f>RTD("ice.xl",,"*E",D$8,"D[tl:Union]",$C138)</f>
        <v>71.92</v>
      </c>
      <c r="E138" s="3">
        <f>RTD("ice.xl",,"*E",E$8,"D[tl:Union]",$C138)</f>
        <v>70.086999999999904</v>
      </c>
      <c r="F138" s="3">
        <f>RTD("ice.xl",,"*E",F$8,"D[tl:Union]",$C138)</f>
        <v>57.815607754074691</v>
      </c>
      <c r="K138" s="5"/>
      <c r="L138" s="5"/>
      <c r="M138" s="5"/>
    </row>
    <row r="139" spans="3:13" x14ac:dyDescent="0.2">
      <c r="C139" s="5">
        <f>RTD("ice.xl",,"*HT","BRN 1!-ICE","D[tl:Union]","2021-01-27;2022-01-27","130")</f>
        <v>44406.291666666664</v>
      </c>
      <c r="D139" s="3">
        <f>RTD("ice.xl",,"*E",D$8,"D[tl:Union]",$C139)</f>
        <v>71.790000000000006</v>
      </c>
      <c r="E139" s="3">
        <f>RTD("ice.xl",,"*E",E$8,"D[tl:Union]",$C139)</f>
        <v>70.093499999999906</v>
      </c>
      <c r="F139" s="3">
        <f>RTD("ice.xl",,"*E",F$8,"D[tl:Union]",$C139)</f>
        <v>57.483521052121432</v>
      </c>
      <c r="K139" s="5"/>
      <c r="L139" s="5"/>
      <c r="M139" s="5"/>
    </row>
    <row r="140" spans="3:13" x14ac:dyDescent="0.2">
      <c r="C140" s="5">
        <f>RTD("ice.xl",,"*HT","BRN 1!-ICE","D[tl:Union]","2021-01-27;2022-01-27","129")</f>
        <v>44405.291666666664</v>
      </c>
      <c r="D140" s="3">
        <f>RTD("ice.xl",,"*E",D$8,"D[tl:Union]",$C140)</f>
        <v>70.55</v>
      </c>
      <c r="E140" s="3">
        <f>RTD("ice.xl",,"*E",E$8,"D[tl:Union]",$C140)</f>
        <v>70.089499999999902</v>
      </c>
      <c r="F140" s="3">
        <f>RTD("ice.xl",,"*E",F$8,"D[tl:Union]",$C140)</f>
        <v>54.217644537743297</v>
      </c>
      <c r="K140" s="5"/>
      <c r="L140" s="5"/>
      <c r="M140" s="5"/>
    </row>
    <row r="141" spans="3:13" x14ac:dyDescent="0.2">
      <c r="C141" s="5">
        <f>RTD("ice.xl",,"*HT","BRN 1!-ICE","D[tl:Union]","2021-01-27;2022-01-27","128")</f>
        <v>44404.291666666664</v>
      </c>
      <c r="D141" s="3">
        <f>RTD("ice.xl",,"*E",D$8,"D[tl:Union]",$C141)</f>
        <v>70.06</v>
      </c>
      <c r="E141" s="3">
        <f>RTD("ice.xl",,"*E",E$8,"D[tl:Union]",$C141)</f>
        <v>70.099999999999909</v>
      </c>
      <c r="F141" s="3">
        <f>RTD("ice.xl",,"*E",F$8,"D[tl:Union]",$C141)</f>
        <v>52.858247908364369</v>
      </c>
      <c r="K141" s="5"/>
      <c r="L141" s="5"/>
      <c r="M141" s="5"/>
    </row>
    <row r="142" spans="3:13" x14ac:dyDescent="0.2">
      <c r="C142" s="5">
        <f>RTD("ice.xl",,"*HT","BRN 1!-ICE","D[tl:Union]","2021-01-27;2022-01-27","127")</f>
        <v>44403.291666666664</v>
      </c>
      <c r="D142" s="3">
        <f>RTD("ice.xl",,"*E",D$8,"D[tl:Union]",$C142)</f>
        <v>70.19</v>
      </c>
      <c r="E142" s="3">
        <f>RTD("ice.xl",,"*E",E$8,"D[tl:Union]",$C142)</f>
        <v>70.133499999999913</v>
      </c>
      <c r="F142" s="3">
        <f>RTD("ice.xl",,"*E",F$8,"D[tl:Union]",$C142)</f>
        <v>53.256808236986785</v>
      </c>
      <c r="K142" s="5"/>
      <c r="L142" s="5"/>
      <c r="M142" s="5"/>
    </row>
    <row r="143" spans="3:13" x14ac:dyDescent="0.2">
      <c r="C143" s="5">
        <f>RTD("ice.xl",,"*HT","BRN 1!-ICE","D[tl:Union]","2021-01-27;2022-01-27","126")</f>
        <v>44400.291666666664</v>
      </c>
      <c r="D143" s="3">
        <f>RTD("ice.xl",,"*E",D$8,"D[tl:Union]",$C143)</f>
        <v>70.03</v>
      </c>
      <c r="E143" s="3">
        <f>RTD("ice.xl",,"*E",E$8,"D[tl:Union]",$C143)</f>
        <v>70.154999999999916</v>
      </c>
      <c r="F143" s="3">
        <f>RTD("ice.xl",,"*E",F$8,"D[tl:Union]",$C143)</f>
        <v>52.841045359006486</v>
      </c>
      <c r="K143" s="5"/>
      <c r="L143" s="5"/>
      <c r="M143" s="5"/>
    </row>
    <row r="144" spans="3:13" x14ac:dyDescent="0.2">
      <c r="C144" s="5">
        <f>RTD("ice.xl",,"*HT","BRN 1!-ICE","D[tl:Union]","2021-01-27;2022-01-27","125")</f>
        <v>44399.291666666664</v>
      </c>
      <c r="D144" s="3">
        <f>RTD("ice.xl",,"*E",D$8,"D[tl:Union]",$C144)</f>
        <v>69.87</v>
      </c>
      <c r="E144" s="3">
        <f>RTD("ice.xl",,"*E",E$8,"D[tl:Union]",$C144)</f>
        <v>70.231499999999912</v>
      </c>
      <c r="F144" s="3">
        <f>RTD("ice.xl",,"*E",F$8,"D[tl:Union]",$C144)</f>
        <v>52.439161602458725</v>
      </c>
      <c r="K144" s="5"/>
      <c r="L144" s="5"/>
      <c r="M144" s="5"/>
    </row>
    <row r="145" spans="3:13" x14ac:dyDescent="0.2">
      <c r="C145" s="5">
        <f>RTD("ice.xl",,"*HT","BRN 1!-ICE","D[tl:Union]","2021-01-27;2022-01-27","124")</f>
        <v>44398.291666666664</v>
      </c>
      <c r="D145" s="3">
        <f>RTD("ice.xl",,"*E",D$8,"D[tl:Union]",$C145)</f>
        <v>68.72</v>
      </c>
      <c r="E145" s="3">
        <f>RTD("ice.xl",,"*E",E$8,"D[tl:Union]",$C145)</f>
        <v>70.293999999999912</v>
      </c>
      <c r="F145" s="3">
        <f>RTD("ice.xl",,"*E",F$8,"D[tl:Union]",$C145)</f>
        <v>49.500677840334227</v>
      </c>
      <c r="K145" s="5"/>
      <c r="L145" s="5"/>
      <c r="M145" s="5"/>
    </row>
    <row r="146" spans="3:13" x14ac:dyDescent="0.2">
      <c r="C146" s="5">
        <f>RTD("ice.xl",,"*HT","BRN 1!-ICE","D[tl:Union]","2021-01-27;2022-01-27","123")</f>
        <v>44397.291666666664</v>
      </c>
      <c r="D146" s="3">
        <f>RTD("ice.xl",,"*E",D$8,"D[tl:Union]",$C146)</f>
        <v>66.19</v>
      </c>
      <c r="E146" s="3">
        <f>RTD("ice.xl",,"*E",E$8,"D[tl:Union]",$C146)</f>
        <v>70.397999999999911</v>
      </c>
      <c r="F146" s="3">
        <f>RTD("ice.xl",,"*E",F$8,"D[tl:Union]",$C146)</f>
        <v>42.012929325306295</v>
      </c>
      <c r="K146" s="5"/>
      <c r="L146" s="5"/>
      <c r="M146" s="5"/>
    </row>
    <row r="147" spans="3:13" x14ac:dyDescent="0.2">
      <c r="C147" s="5">
        <f>RTD("ice.xl",,"*HT","BRN 1!-ICE","D[tl:Union]","2021-01-27;2022-01-27","122")</f>
        <v>44396.291666666664</v>
      </c>
      <c r="D147" s="3">
        <f>RTD("ice.xl",,"*E",D$8,"D[tl:Union]",$C147)</f>
        <v>65.63</v>
      </c>
      <c r="E147" s="3">
        <f>RTD("ice.xl",,"*E",E$8,"D[tl:Union]",$C147)</f>
        <v>70.6039999999999</v>
      </c>
      <c r="F147" s="3">
        <f>RTD("ice.xl",,"*E",F$8,"D[tl:Union]",$C147)</f>
        <v>40.146789138325303</v>
      </c>
      <c r="K147" s="5"/>
      <c r="L147" s="5"/>
      <c r="M147" s="5"/>
    </row>
    <row r="148" spans="3:13" x14ac:dyDescent="0.2">
      <c r="C148" s="5">
        <f>RTD("ice.xl",,"*HT","BRN 1!-ICE","D[tl:Union]","2021-01-27;2022-01-27","121")</f>
        <v>44393.291666666664</v>
      </c>
      <c r="D148" s="3">
        <f>RTD("ice.xl",,"*E",D$8,"D[tl:Union]",$C148)</f>
        <v>70.14</v>
      </c>
      <c r="E148" s="3">
        <f>RTD("ice.xl",,"*E",E$8,"D[tl:Union]",$C148)</f>
        <v>70.827499999999901</v>
      </c>
      <c r="F148" s="3">
        <f>RTD("ice.xl",,"*E",F$8,"D[tl:Union]",$C148)</f>
        <v>53.260694318468758</v>
      </c>
      <c r="K148" s="5"/>
      <c r="L148" s="5"/>
      <c r="M148" s="5"/>
    </row>
    <row r="149" spans="3:13" x14ac:dyDescent="0.2">
      <c r="C149" s="5">
        <f>RTD("ice.xl",,"*HT","BRN 1!-ICE","D[tl:Union]","2021-01-27;2022-01-27","120")</f>
        <v>44392.291666666664</v>
      </c>
      <c r="D149" s="3">
        <f>RTD("ice.xl",,"*E",D$8,"D[tl:Union]",$C149)</f>
        <v>69.8</v>
      </c>
      <c r="E149" s="3">
        <f>RTD("ice.xl",,"*E",E$8,"D[tl:Union]",$C149)</f>
        <v>70.77749999999989</v>
      </c>
      <c r="F149" s="3">
        <f>RTD("ice.xl",,"*E",F$8,"D[tl:Union]",$C149)</f>
        <v>52.141075637257764</v>
      </c>
      <c r="K149" s="5"/>
      <c r="L149" s="5"/>
      <c r="M149" s="5"/>
    </row>
    <row r="150" spans="3:13" x14ac:dyDescent="0.2">
      <c r="C150" s="5">
        <f>RTD("ice.xl",,"*HT","BRN 1!-ICE","D[tl:Union]","2021-01-27;2022-01-27","119")</f>
        <v>44391.291666666664</v>
      </c>
      <c r="D150" s="3">
        <f>RTD("ice.xl",,"*E",D$8,"D[tl:Union]",$C150)</f>
        <v>70.7</v>
      </c>
      <c r="E150" s="3">
        <f>RTD("ice.xl",,"*E",E$8,"D[tl:Union]",$C150)</f>
        <v>70.727499999999893</v>
      </c>
      <c r="F150" s="3">
        <f>RTD("ice.xl",,"*E",F$8,"D[tl:Union]",$C150)</f>
        <v>55.483314417016729</v>
      </c>
      <c r="K150" s="5"/>
      <c r="L150" s="5"/>
      <c r="M150" s="5"/>
    </row>
    <row r="151" spans="3:13" x14ac:dyDescent="0.2">
      <c r="C151" s="5">
        <f>RTD("ice.xl",,"*HT","BRN 1!-ICE","D[tl:Union]","2021-01-27;2022-01-27","118")</f>
        <v>44390.291666666664</v>
      </c>
      <c r="D151" s="3">
        <f>RTD("ice.xl",,"*E",D$8,"D[tl:Union]",$C151)</f>
        <v>72.260000000000005</v>
      </c>
      <c r="E151" s="3">
        <f>RTD("ice.xl",,"*E",E$8,"D[tl:Union]",$C151)</f>
        <v>70.697999999999894</v>
      </c>
      <c r="F151" s="3">
        <f>RTD("ice.xl",,"*E",F$8,"D[tl:Union]",$C151)</f>
        <v>62.030732806113498</v>
      </c>
      <c r="K151" s="5"/>
      <c r="L151" s="5"/>
      <c r="M151" s="5"/>
    </row>
    <row r="152" spans="3:13" x14ac:dyDescent="0.2">
      <c r="C152" s="5">
        <f>RTD("ice.xl",,"*HT","BRN 1!-ICE","D[tl:Union]","2021-01-27;2022-01-27","117")</f>
        <v>44389.291666666664</v>
      </c>
      <c r="D152" s="3">
        <f>RTD("ice.xl",,"*E",D$8,"D[tl:Union]",$C152)</f>
        <v>71.040000000000006</v>
      </c>
      <c r="E152" s="3">
        <f>RTD("ice.xl",,"*E",E$8,"D[tl:Union]",$C152)</f>
        <v>70.577999999999889</v>
      </c>
      <c r="F152" s="3">
        <f>RTD("ice.xl",,"*E",F$8,"D[tl:Union]",$C152)</f>
        <v>58.38194770130238</v>
      </c>
      <c r="K152" s="5"/>
      <c r="L152" s="5"/>
      <c r="M152" s="5"/>
    </row>
    <row r="153" spans="3:13" x14ac:dyDescent="0.2">
      <c r="C153" s="5">
        <f>RTD("ice.xl",,"*HT","BRN 1!-ICE","D[tl:Union]","2021-01-27;2022-01-27","116")</f>
        <v>44386.291666666664</v>
      </c>
      <c r="D153" s="3">
        <f>RTD("ice.xl",,"*E",D$8,"D[tl:Union]",$C153)</f>
        <v>71.209999999999994</v>
      </c>
      <c r="E153" s="3">
        <f>RTD("ice.xl",,"*E",E$8,"D[tl:Union]",$C153)</f>
        <v>70.48299999999989</v>
      </c>
      <c r="F153" s="3">
        <f>RTD("ice.xl",,"*E",F$8,"D[tl:Union]",$C153)</f>
        <v>59.13420696393267</v>
      </c>
      <c r="K153" s="5"/>
      <c r="L153" s="5"/>
      <c r="M153" s="5"/>
    </row>
    <row r="154" spans="3:13" x14ac:dyDescent="0.2">
      <c r="C154" s="5">
        <f>RTD("ice.xl",,"*HT","BRN 1!-ICE","D[tl:Union]","2021-01-27;2022-01-27","115")</f>
        <v>44385.291666666664</v>
      </c>
      <c r="D154" s="3">
        <f>RTD("ice.xl",,"*E",D$8,"D[tl:Union]",$C154)</f>
        <v>69.849999999999994</v>
      </c>
      <c r="E154" s="3">
        <f>RTD("ice.xl",,"*E",E$8,"D[tl:Union]",$C154)</f>
        <v>70.373499999999893</v>
      </c>
      <c r="F154" s="3">
        <f>RTD("ice.xl",,"*E",F$8,"D[tl:Union]",$C154)</f>
        <v>54.697907902037301</v>
      </c>
      <c r="K154" s="5"/>
      <c r="L154" s="5"/>
      <c r="M154" s="5"/>
    </row>
    <row r="155" spans="3:13" x14ac:dyDescent="0.2">
      <c r="C155" s="5">
        <f>RTD("ice.xl",,"*HT","BRN 1!-ICE","D[tl:Union]","2021-01-27;2022-01-27","114")</f>
        <v>44384.291666666664</v>
      </c>
      <c r="D155" s="3">
        <f>RTD("ice.xl",,"*E",D$8,"D[tl:Union]",$C155)</f>
        <v>69.14</v>
      </c>
      <c r="E155" s="3">
        <f>RTD("ice.xl",,"*E",E$8,"D[tl:Union]",$C155)</f>
        <v>70.326999999999899</v>
      </c>
      <c r="F155" s="3">
        <f>RTD("ice.xl",,"*E",F$8,"D[tl:Union]",$C155)</f>
        <v>52.120058508740115</v>
      </c>
      <c r="K155" s="5"/>
      <c r="L155" s="5"/>
      <c r="M155" s="5"/>
    </row>
    <row r="156" spans="3:13" x14ac:dyDescent="0.2">
      <c r="C156" s="5">
        <f>RTD("ice.xl",,"*HT","BRN 1!-ICE","D[tl:Union]","2021-01-27;2022-01-27","113")</f>
        <v>44383.291666666664</v>
      </c>
      <c r="D156" s="3">
        <f>RTD("ice.xl",,"*E",D$8,"D[tl:Union]",$C156)</f>
        <v>70.069999999999993</v>
      </c>
      <c r="E156" s="3">
        <f>RTD("ice.xl",,"*E",E$8,"D[tl:Union]",$C156)</f>
        <v>70.308999999999884</v>
      </c>
      <c r="F156" s="3">
        <f>RTD("ice.xl",,"*E",F$8,"D[tl:Union]",$C156)</f>
        <v>56.09185797393652</v>
      </c>
      <c r="K156" s="5"/>
      <c r="L156" s="5"/>
      <c r="M156" s="5"/>
    </row>
    <row r="157" spans="3:13" x14ac:dyDescent="0.2">
      <c r="C157" s="5">
        <f>RTD("ice.xl",,"*HT","BRN 1!-ICE","D[tl:Union]","2021-01-27;2022-01-27","112")</f>
        <v>44382.291666666664</v>
      </c>
      <c r="D157" s="3">
        <f>RTD("ice.xl",,"*E",D$8,"D[tl:Union]",$C157)</f>
        <v>72.58</v>
      </c>
      <c r="E157" s="3">
        <f>RTD("ice.xl",,"*E",E$8,"D[tl:Union]",$C157)</f>
        <v>70.247999999999891</v>
      </c>
      <c r="F157" s="3">
        <f>RTD("ice.xl",,"*E",F$8,"D[tl:Union]",$C157)</f>
        <v>69.712884920909687</v>
      </c>
      <c r="K157" s="5"/>
      <c r="L157" s="5"/>
      <c r="M157" s="5"/>
    </row>
    <row r="158" spans="3:13" x14ac:dyDescent="0.2">
      <c r="C158" s="5">
        <f>RTD("ice.xl",,"*HT","BRN 1!-ICE","D[tl:Union]","2021-01-27;2022-01-27","111")</f>
        <v>44379.291666666664</v>
      </c>
      <c r="D158" s="3">
        <f>RTD("ice.xl",,"*E",D$8,"D[tl:Union]",$C158)</f>
        <v>72.05</v>
      </c>
      <c r="E158" s="3">
        <f>RTD("ice.xl",,"*E",E$8,"D[tl:Union]",$C158)</f>
        <v>70.033999999999892</v>
      </c>
      <c r="F158" s="3">
        <f>RTD("ice.xl",,"*E",F$8,"D[tl:Union]",$C158)</f>
        <v>68.161992549198828</v>
      </c>
      <c r="K158" s="5"/>
      <c r="L158" s="5"/>
      <c r="M158" s="5"/>
    </row>
    <row r="159" spans="3:13" x14ac:dyDescent="0.2">
      <c r="C159" s="5">
        <f>RTD("ice.xl",,"*HT","BRN 1!-ICE","D[tl:Union]","2021-01-27;2022-01-27","110")</f>
        <v>44378.291666666664</v>
      </c>
      <c r="D159" s="3">
        <f>RTD("ice.xl",,"*E",D$8,"D[tl:Union]",$C159)</f>
        <v>71.709999999999994</v>
      </c>
      <c r="E159" s="3">
        <f>RTD("ice.xl",,"*E",E$8,"D[tl:Union]",$C159)</f>
        <v>69.855999999999895</v>
      </c>
      <c r="F159" s="3">
        <f>RTD("ice.xl",,"*E",F$8,"D[tl:Union]",$C159)</f>
        <v>67.136422709010589</v>
      </c>
      <c r="K159" s="5"/>
      <c r="L159" s="5"/>
      <c r="M159" s="5"/>
    </row>
    <row r="160" spans="3:13" x14ac:dyDescent="0.2">
      <c r="C160" s="5">
        <f>RTD("ice.xl",,"*HT","BRN 1!-ICE","D[tl:Union]","2021-01-27;2022-01-27","109")</f>
        <v>44377.291666666664</v>
      </c>
      <c r="D160" s="3">
        <f>RTD("ice.xl",,"*E",D$8,"D[tl:Union]",$C160)</f>
        <v>70.760000000000005</v>
      </c>
      <c r="E160" s="3">
        <f>RTD("ice.xl",,"*E",E$8,"D[tl:Union]",$C160)</f>
        <v>69.6664999999999</v>
      </c>
      <c r="F160" s="3">
        <f>RTD("ice.xl",,"*E",F$8,"D[tl:Union]",$C160)</f>
        <v>64.063718225900061</v>
      </c>
      <c r="K160" s="5"/>
      <c r="L160" s="5"/>
      <c r="M160" s="5"/>
    </row>
    <row r="161" spans="3:13" x14ac:dyDescent="0.2">
      <c r="C161" s="5">
        <f>RTD("ice.xl",,"*HT","BRN 1!-ICE","D[tl:Union]","2021-01-27;2022-01-27","108")</f>
        <v>44376.291666666664</v>
      </c>
      <c r="D161" s="3">
        <f>RTD("ice.xl",,"*E",D$8,"D[tl:Union]",$C161)</f>
        <v>70.73</v>
      </c>
      <c r="E161" s="3">
        <f>RTD("ice.xl",,"*E",E$8,"D[tl:Union]",$C161)</f>
        <v>69.525999999999897</v>
      </c>
      <c r="F161" s="3">
        <f>RTD("ice.xl",,"*E",F$8,"D[tl:Union]",$C161)</f>
        <v>63.962634732002243</v>
      </c>
      <c r="K161" s="5"/>
      <c r="L161" s="5"/>
      <c r="M161" s="5"/>
    </row>
    <row r="162" spans="3:13" x14ac:dyDescent="0.2">
      <c r="C162" s="5">
        <f>RTD("ice.xl",,"*HT","BRN 1!-ICE","D[tl:Union]","2021-01-27;2022-01-27","107")</f>
        <v>44375.291666666664</v>
      </c>
      <c r="D162" s="3">
        <f>RTD("ice.xl",,"*E",D$8,"D[tl:Union]",$C162)</f>
        <v>70.62</v>
      </c>
      <c r="E162" s="3">
        <f>RTD("ice.xl",,"*E",E$8,"D[tl:Union]",$C162)</f>
        <v>69.340999999999894</v>
      </c>
      <c r="F162" s="3">
        <f>RTD("ice.xl",,"*E",F$8,"D[tl:Union]",$C162)</f>
        <v>63.606042876599886</v>
      </c>
      <c r="K162" s="5"/>
      <c r="L162" s="5"/>
      <c r="M162" s="5"/>
    </row>
    <row r="163" spans="3:13" x14ac:dyDescent="0.2">
      <c r="C163" s="5">
        <f>RTD("ice.xl",,"*HT","BRN 1!-ICE","D[tl:Union]","2021-01-27;2022-01-27","106")</f>
        <v>44372.291666666664</v>
      </c>
      <c r="D163" s="3">
        <f>RTD("ice.xl",,"*E",D$8,"D[tl:Union]",$C163)</f>
        <v>71.56</v>
      </c>
      <c r="E163" s="3">
        <f>RTD("ice.xl",,"*E",E$8,"D[tl:Union]",$C163)</f>
        <v>69.123499999999893</v>
      </c>
      <c r="F163" s="3">
        <f>RTD("ice.xl",,"*E",F$8,"D[tl:Union]",$C163)</f>
        <v>69.161802747582271</v>
      </c>
      <c r="K163" s="5"/>
      <c r="L163" s="5"/>
      <c r="M163" s="5"/>
    </row>
    <row r="164" spans="3:13" x14ac:dyDescent="0.2">
      <c r="C164" s="5">
        <f>RTD("ice.xl",,"*HT","BRN 1!-ICE","D[tl:Union]","2021-01-27;2022-01-27","105")</f>
        <v>44371.291666666664</v>
      </c>
      <c r="D164" s="3">
        <f>RTD("ice.xl",,"*E",D$8,"D[tl:Union]",$C164)</f>
        <v>71.12</v>
      </c>
      <c r="E164" s="3">
        <f>RTD("ice.xl",,"*E",E$8,"D[tl:Union]",$C164)</f>
        <v>68.830499999999901</v>
      </c>
      <c r="F164" s="3">
        <f>RTD("ice.xl",,"*E",F$8,"D[tl:Union]",$C164)</f>
        <v>67.915603777343648</v>
      </c>
      <c r="K164" s="5"/>
      <c r="L164" s="5"/>
      <c r="M164" s="5"/>
    </row>
    <row r="165" spans="3:13" x14ac:dyDescent="0.2">
      <c r="C165" s="5">
        <f>RTD("ice.xl",,"*HT","BRN 1!-ICE","D[tl:Union]","2021-01-27;2022-01-27","104")</f>
        <v>44370.291666666664</v>
      </c>
      <c r="D165" s="3">
        <f>RTD("ice.xl",,"*E",D$8,"D[tl:Union]",$C165)</f>
        <v>70.8</v>
      </c>
      <c r="E165" s="3">
        <f>RTD("ice.xl",,"*E",E$8,"D[tl:Union]",$C165)</f>
        <v>68.583499999999916</v>
      </c>
      <c r="F165" s="3">
        <f>RTD("ice.xl",,"*E",F$8,"D[tl:Union]",$C165)</f>
        <v>66.994069936237352</v>
      </c>
      <c r="K165" s="5"/>
      <c r="L165" s="5"/>
      <c r="M165" s="5"/>
    </row>
    <row r="166" spans="3:13" x14ac:dyDescent="0.2">
      <c r="C166" s="5">
        <f>RTD("ice.xl",,"*HT","BRN 1!-ICE","D[tl:Union]","2021-01-27;2022-01-27","103")</f>
        <v>44369.291666666664</v>
      </c>
      <c r="D166" s="3">
        <f>RTD("ice.xl",,"*E",D$8,"D[tl:Union]",$C166)</f>
        <v>70.31</v>
      </c>
      <c r="E166" s="3">
        <f>RTD("ice.xl",,"*E",E$8,"D[tl:Union]",$C166)</f>
        <v>68.335999999999913</v>
      </c>
      <c r="F166" s="3">
        <f>RTD("ice.xl",,"*E",F$8,"D[tl:Union]",$C166)</f>
        <v>65.554891367905583</v>
      </c>
      <c r="K166" s="5"/>
      <c r="L166" s="5"/>
      <c r="M166" s="5"/>
    </row>
    <row r="167" spans="3:13" x14ac:dyDescent="0.2">
      <c r="C167" s="5">
        <f>RTD("ice.xl",,"*HT","BRN 1!-ICE","D[tl:Union]","2021-01-27;2022-01-27","102")</f>
        <v>44368.291666666664</v>
      </c>
      <c r="D167" s="3">
        <f>RTD("ice.xl",,"*E",D$8,"D[tl:Union]",$C167)</f>
        <v>70.099999999999994</v>
      </c>
      <c r="E167" s="3">
        <f>RTD("ice.xl",,"*E",E$8,"D[tl:Union]",$C167)</f>
        <v>68.100999999999914</v>
      </c>
      <c r="F167" s="3">
        <f>RTD("ice.xl",,"*E",F$8,"D[tl:Union]",$C167)</f>
        <v>64.932338360524767</v>
      </c>
      <c r="K167" s="5"/>
      <c r="L167" s="5"/>
      <c r="M167" s="5"/>
    </row>
    <row r="168" spans="3:13" x14ac:dyDescent="0.2">
      <c r="C168" s="5">
        <f>RTD("ice.xl",,"*HT","BRN 1!-ICE","D[tl:Union]","2021-01-27;2022-01-27","101")</f>
        <v>44365.291666666664</v>
      </c>
      <c r="D168" s="3">
        <f>RTD("ice.xl",,"*E",D$8,"D[tl:Union]",$C168)</f>
        <v>69.14</v>
      </c>
      <c r="E168" s="3">
        <f>RTD("ice.xl",,"*E",E$8,"D[tl:Union]",$C168)</f>
        <v>67.877999999999915</v>
      </c>
      <c r="F168" s="3">
        <f>RTD("ice.xl",,"*E",F$8,"D[tl:Union]",$C168)</f>
        <v>61.945361031708217</v>
      </c>
      <c r="K168" s="5"/>
      <c r="L168" s="5"/>
      <c r="M168" s="5"/>
    </row>
    <row r="169" spans="3:13" x14ac:dyDescent="0.2">
      <c r="C169" s="5">
        <f>RTD("ice.xl",,"*HT","BRN 1!-ICE","D[tl:Union]","2021-01-27;2022-01-27","100")</f>
        <v>44364.291666666664</v>
      </c>
      <c r="D169" s="3">
        <f>RTD("ice.xl",,"*E",D$8,"D[tl:Union]",$C169)</f>
        <v>68.8</v>
      </c>
      <c r="E169" s="3">
        <f>RTD("ice.xl",,"*E",E$8,"D[tl:Union]",$C169)</f>
        <v>67.614499999999907</v>
      </c>
      <c r="F169" s="3">
        <f>RTD("ice.xl",,"*E",F$8,"D[tl:Union]",$C169)</f>
        <v>60.822587522814374</v>
      </c>
      <c r="K169" s="5"/>
      <c r="L169" s="5"/>
      <c r="M169" s="5"/>
    </row>
    <row r="170" spans="3:13" x14ac:dyDescent="0.2">
      <c r="C170" s="5">
        <f>RTD("ice.xl",,"*HT","BRN 1!-ICE","D[tl:Union]","2021-01-27;2022-01-27","99")</f>
        <v>44363.291666666664</v>
      </c>
      <c r="D170" s="3">
        <f>RTD("ice.xl",,"*E",D$8,"D[tl:Union]",$C170)</f>
        <v>70.11</v>
      </c>
      <c r="E170" s="3">
        <f>RTD("ice.xl",,"*E",E$8,"D[tl:Union]",$C170)</f>
        <v>67.309999999999917</v>
      </c>
      <c r="F170" s="3">
        <f>RTD("ice.xl",,"*E",F$8,"D[tl:Union]",$C170)</f>
        <v>68.186315913959433</v>
      </c>
      <c r="K170" s="5"/>
      <c r="L170" s="5"/>
      <c r="M170" s="5"/>
    </row>
    <row r="171" spans="3:13" x14ac:dyDescent="0.2">
      <c r="C171" s="5">
        <f>RTD("ice.xl",,"*HT","BRN 1!-ICE","D[tl:Union]","2021-01-27;2022-01-27","98")</f>
        <v>44362.291666666664</v>
      </c>
      <c r="D171" s="3">
        <f>RTD("ice.xl",,"*E",D$8,"D[tl:Union]",$C171)</f>
        <v>69.86</v>
      </c>
      <c r="E171" s="3">
        <f>RTD("ice.xl",,"*E",E$8,"D[tl:Union]",$C171)</f>
        <v>66.989499999999921</v>
      </c>
      <c r="F171" s="3">
        <f>RTD("ice.xl",,"*E",F$8,"D[tl:Union]",$C171)</f>
        <v>67.472349331658421</v>
      </c>
      <c r="K171" s="5"/>
      <c r="L171" s="5"/>
      <c r="M171" s="5"/>
    </row>
    <row r="172" spans="3:13" x14ac:dyDescent="0.2">
      <c r="C172" s="5">
        <f>RTD("ice.xl",,"*HT","BRN 1!-ICE","D[tl:Union]","2021-01-27;2022-01-27","97")</f>
        <v>44361.291666666664</v>
      </c>
      <c r="D172" s="3">
        <f>RTD("ice.xl",,"*E",D$8,"D[tl:Union]",$C172)</f>
        <v>69.14</v>
      </c>
      <c r="E172" s="3">
        <f>RTD("ice.xl",,"*E",E$8,"D[tl:Union]",$C172)</f>
        <v>66.772999999999925</v>
      </c>
      <c r="F172" s="3">
        <f>RTD("ice.xl",,"*E",F$8,"D[tl:Union]",$C172)</f>
        <v>65.344440962660371</v>
      </c>
      <c r="K172" s="5"/>
      <c r="L172" s="5"/>
      <c r="M172" s="5"/>
    </row>
    <row r="173" spans="3:13" x14ac:dyDescent="0.2">
      <c r="C173" s="5">
        <f>RTD("ice.xl",,"*HT","BRN 1!-ICE","D[tl:Union]","2021-01-27;2022-01-27","96")</f>
        <v>44358.291666666664</v>
      </c>
      <c r="D173" s="3">
        <f>RTD("ice.xl",,"*E",D$8,"D[tl:Union]",$C173)</f>
        <v>69.02</v>
      </c>
      <c r="E173" s="3">
        <f>RTD("ice.xl",,"*E",E$8,"D[tl:Union]",$C173)</f>
        <v>66.616499999999917</v>
      </c>
      <c r="F173" s="3">
        <f>RTD("ice.xl",,"*E",F$8,"D[tl:Union]",$C173)</f>
        <v>64.981724442557606</v>
      </c>
      <c r="K173" s="5"/>
      <c r="L173" s="5"/>
      <c r="M173" s="5"/>
    </row>
    <row r="174" spans="3:13" x14ac:dyDescent="0.2">
      <c r="C174" s="5">
        <f>RTD("ice.xl",,"*HT","BRN 1!-ICE","D[tl:Union]","2021-01-27;2022-01-27","95")</f>
        <v>44357.291666666664</v>
      </c>
      <c r="D174" s="3">
        <f>RTD("ice.xl",,"*E",D$8,"D[tl:Union]",$C174)</f>
        <v>68.92</v>
      </c>
      <c r="E174" s="3">
        <f>RTD("ice.xl",,"*E",E$8,"D[tl:Union]",$C174)</f>
        <v>66.44149999999992</v>
      </c>
      <c r="F174" s="3">
        <f>RTD("ice.xl",,"*E",F$8,"D[tl:Union]",$C174)</f>
        <v>64.689144176775983</v>
      </c>
      <c r="K174" s="5"/>
      <c r="L174" s="5"/>
      <c r="M174" s="5"/>
    </row>
    <row r="175" spans="3:13" x14ac:dyDescent="0.2">
      <c r="C175" s="5">
        <f>RTD("ice.xl",,"*HT","BRN 1!-ICE","D[tl:Union]","2021-01-27;2022-01-27","94")</f>
        <v>44356.291666666664</v>
      </c>
      <c r="D175" s="3">
        <f>RTD("ice.xl",,"*E",D$8,"D[tl:Union]",$C175)</f>
        <v>68.78</v>
      </c>
      <c r="E175" s="3">
        <f>RTD("ice.xl",,"*E",E$8,"D[tl:Union]",$C175)</f>
        <v>66.220999999999918</v>
      </c>
      <c r="F175" s="3">
        <f>RTD("ice.xl",,"*E",F$8,"D[tl:Union]",$C175)</f>
        <v>64.292351945310514</v>
      </c>
      <c r="K175" s="5"/>
      <c r="L175" s="5"/>
      <c r="M175" s="5"/>
    </row>
    <row r="176" spans="3:13" x14ac:dyDescent="0.2">
      <c r="C176" s="5">
        <f>RTD("ice.xl",,"*HT","BRN 1!-ICE","D[tl:Union]","2021-01-27;2022-01-27","93")</f>
        <v>44355.291666666664</v>
      </c>
      <c r="D176" s="3">
        <f>RTD("ice.xl",,"*E",D$8,"D[tl:Union]",$C176)</f>
        <v>68.849999999999994</v>
      </c>
      <c r="E176" s="3">
        <f>RTD("ice.xl",,"*E",E$8,"D[tl:Union]",$C176)</f>
        <v>66.115999999999914</v>
      </c>
      <c r="F176" s="3">
        <f>RTD("ice.xl",,"*E",F$8,"D[tl:Union]",$C176)</f>
        <v>64.637362318193311</v>
      </c>
      <c r="K176" s="5"/>
      <c r="L176" s="5"/>
      <c r="M176" s="5"/>
    </row>
    <row r="177" spans="3:13" x14ac:dyDescent="0.2">
      <c r="C177" s="5">
        <f>RTD("ice.xl",,"*HT","BRN 1!-ICE","D[tl:Union]","2021-01-27;2022-01-27","92")</f>
        <v>44354.291666666664</v>
      </c>
      <c r="D177" s="3">
        <f>RTD("ice.xl",,"*E",D$8,"D[tl:Union]",$C177)</f>
        <v>68.3</v>
      </c>
      <c r="E177" s="3">
        <f>RTD("ice.xl",,"*E",E$8,"D[tl:Union]",$C177)</f>
        <v>65.972499999999926</v>
      </c>
      <c r="F177" s="3">
        <f>RTD("ice.xl",,"*E",F$8,"D[tl:Union]",$C177)</f>
        <v>63.161793136231125</v>
      </c>
      <c r="K177" s="5"/>
      <c r="L177" s="5"/>
      <c r="M177" s="5"/>
    </row>
    <row r="178" spans="3:13" x14ac:dyDescent="0.2">
      <c r="C178" s="5">
        <f>RTD("ice.xl",,"*HT","BRN 1!-ICE","D[tl:Union]","2021-01-27;2022-01-27","91")</f>
        <v>44351.291666666664</v>
      </c>
      <c r="D178" s="3">
        <f>RTD("ice.xl",,"*E",D$8,"D[tl:Union]",$C178)</f>
        <v>68.489999999999995</v>
      </c>
      <c r="E178" s="3">
        <f>RTD("ice.xl",,"*E",E$8,"D[tl:Union]",$C178)</f>
        <v>65.835499999999925</v>
      </c>
      <c r="F178" s="3">
        <f>RTD("ice.xl",,"*E",F$8,"D[tl:Union]",$C178)</f>
        <v>64.038737831191725</v>
      </c>
      <c r="K178" s="5"/>
      <c r="L178" s="5"/>
      <c r="M178" s="5"/>
    </row>
    <row r="179" spans="3:13" x14ac:dyDescent="0.2">
      <c r="C179" s="5">
        <f>RTD("ice.xl",,"*HT","BRN 1!-ICE","D[tl:Union]","2021-01-27;2022-01-27","90")</f>
        <v>44350.291666666664</v>
      </c>
      <c r="D179" s="3">
        <f>RTD("ice.xl",,"*E",D$8,"D[tl:Union]",$C179)</f>
        <v>67.92</v>
      </c>
      <c r="E179" s="3">
        <f>RTD("ice.xl",,"*E",E$8,"D[tl:Union]",$C179)</f>
        <v>65.677499999999924</v>
      </c>
      <c r="F179" s="3">
        <f>RTD("ice.xl",,"*E",F$8,"D[tl:Union]",$C179)</f>
        <v>62.557135401072152</v>
      </c>
      <c r="K179" s="5"/>
      <c r="L179" s="5"/>
      <c r="M179" s="5"/>
    </row>
    <row r="180" spans="3:13" x14ac:dyDescent="0.2">
      <c r="C180" s="5">
        <f>RTD("ice.xl",,"*HT","BRN 1!-ICE","D[tl:Union]","2021-01-27;2022-01-27","89")</f>
        <v>44349.291666666664</v>
      </c>
      <c r="D180" s="3">
        <f>RTD("ice.xl",,"*E",D$8,"D[tl:Union]",$C180)</f>
        <v>67.95</v>
      </c>
      <c r="E180" s="3">
        <f>RTD("ice.xl",,"*E",E$8,"D[tl:Union]",$C180)</f>
        <v>65.526499999999913</v>
      </c>
      <c r="F180" s="3">
        <f>RTD("ice.xl",,"*E",F$8,"D[tl:Union]",$C180)</f>
        <v>62.686268978221484</v>
      </c>
      <c r="K180" s="5"/>
      <c r="L180" s="5"/>
      <c r="M180" s="5"/>
    </row>
    <row r="181" spans="3:13" x14ac:dyDescent="0.2">
      <c r="C181" s="5">
        <f>RTD("ice.xl",,"*HT","BRN 1!-ICE","D[tl:Union]","2021-01-27;2022-01-27","88")</f>
        <v>44348.291666666664</v>
      </c>
      <c r="D181" s="3">
        <f>RTD("ice.xl",,"*E",D$8,"D[tl:Union]",$C181)</f>
        <v>67.03</v>
      </c>
      <c r="E181" s="3">
        <f>RTD("ice.xl",,"*E",E$8,"D[tl:Union]",$C181)</f>
        <v>65.401499999999913</v>
      </c>
      <c r="F181" s="3">
        <f>RTD("ice.xl",,"*E",F$8,"D[tl:Union]",$C181)</f>
        <v>60.298692358039283</v>
      </c>
      <c r="K181" s="5"/>
      <c r="L181" s="5"/>
      <c r="M181" s="5"/>
    </row>
    <row r="182" spans="3:13" x14ac:dyDescent="0.2">
      <c r="C182" s="5">
        <f>RTD("ice.xl",,"*HT","BRN 1!-ICE","D[tl:Union]","2021-01-27;2022-01-27","87")</f>
        <v>44347.291666666664</v>
      </c>
      <c r="D182" s="3">
        <f>RTD("ice.xl",,"*E",D$8,"D[tl:Union]",$C182)</f>
        <v>66.27</v>
      </c>
      <c r="E182" s="3">
        <f>RTD("ice.xl",,"*E",E$8,"D[tl:Union]",$C182)</f>
        <v>65.315999999999917</v>
      </c>
      <c r="F182" s="3">
        <f>RTD("ice.xl",,"*E",F$8,"D[tl:Union]",$C182)</f>
        <v>58.199666656688649</v>
      </c>
      <c r="K182" s="5"/>
      <c r="L182" s="5"/>
      <c r="M182" s="5"/>
    </row>
    <row r="183" spans="3:13" x14ac:dyDescent="0.2">
      <c r="C183" s="5">
        <f>RTD("ice.xl",,"*HT","BRN 1!-ICE","D[tl:Union]","2021-01-27;2022-01-27","86")</f>
        <v>44344.291666666664</v>
      </c>
      <c r="D183" s="3">
        <f>RTD("ice.xl",,"*E",D$8,"D[tl:Union]",$C183)</f>
        <v>65.7</v>
      </c>
      <c r="E183" s="3">
        <f>RTD("ice.xl",,"*E",E$8,"D[tl:Union]",$C183)</f>
        <v>65.20849999999993</v>
      </c>
      <c r="F183" s="3">
        <f>RTD("ice.xl",,"*E",F$8,"D[tl:Union]",$C183)</f>
        <v>56.563401736092985</v>
      </c>
      <c r="K183" s="5"/>
      <c r="L183" s="5"/>
      <c r="M183" s="5"/>
    </row>
    <row r="184" spans="3:13" x14ac:dyDescent="0.2">
      <c r="C184" s="5">
        <f>RTD("ice.xl",,"*HT","BRN 1!-ICE","D[tl:Union]","2021-01-27;2022-01-27","85")</f>
        <v>44343.291666666664</v>
      </c>
      <c r="D184" s="3">
        <f>RTD("ice.xl",,"*E",D$8,"D[tl:Union]",$C184)</f>
        <v>66.180000000000007</v>
      </c>
      <c r="E184" s="3">
        <f>RTD("ice.xl",,"*E",E$8,"D[tl:Union]",$C184)</f>
        <v>65.085499999999925</v>
      </c>
      <c r="F184" s="3">
        <f>RTD("ice.xl",,"*E",F$8,"D[tl:Union]",$C184)</f>
        <v>58.391995258550033</v>
      </c>
      <c r="K184" s="5"/>
      <c r="L184" s="5"/>
      <c r="M184" s="5"/>
    </row>
    <row r="185" spans="3:13" x14ac:dyDescent="0.2">
      <c r="C185" s="5">
        <f>RTD("ice.xl",,"*HT","BRN 1!-ICE","D[tl:Union]","2021-01-27;2022-01-27","84")</f>
        <v>44342.291666666664</v>
      </c>
      <c r="D185" s="3">
        <f>RTD("ice.xl",,"*E",D$8,"D[tl:Union]",$C185)</f>
        <v>65.849999999999994</v>
      </c>
      <c r="E185" s="3">
        <f>RTD("ice.xl",,"*E",E$8,"D[tl:Union]",$C185)</f>
        <v>64.998999999999924</v>
      </c>
      <c r="F185" s="3">
        <f>RTD("ice.xl",,"*E",F$8,"D[tl:Union]",$C185)</f>
        <v>57.494519145691385</v>
      </c>
      <c r="K185" s="5"/>
      <c r="L185" s="5"/>
      <c r="M185" s="5"/>
    </row>
    <row r="186" spans="3:13" x14ac:dyDescent="0.2">
      <c r="C186" s="5">
        <f>RTD("ice.xl",,"*HT","BRN 1!-ICE","D[tl:Union]","2021-01-27;2022-01-27","83")</f>
        <v>44341.291666666664</v>
      </c>
      <c r="D186" s="3">
        <f>RTD("ice.xl",,"*E",D$8,"D[tl:Union]",$C186)</f>
        <v>65.61</v>
      </c>
      <c r="E186" s="3">
        <f>RTD("ice.xl",,"*E",E$8,"D[tl:Union]",$C186)</f>
        <v>64.889499999999927</v>
      </c>
      <c r="F186" s="3">
        <f>RTD("ice.xl",,"*E",F$8,"D[tl:Union]",$C186)</f>
        <v>56.851486903167398</v>
      </c>
      <c r="K186" s="5"/>
      <c r="L186" s="5"/>
      <c r="M186" s="5"/>
    </row>
    <row r="187" spans="3:13" x14ac:dyDescent="0.2">
      <c r="C187" s="5">
        <f>RTD("ice.xl",,"*HT","BRN 1!-ICE","D[tl:Union]","2021-01-27;2022-01-27","82")</f>
        <v>44340.291666666664</v>
      </c>
      <c r="D187" s="3">
        <f>RTD("ice.xl",,"*E",D$8,"D[tl:Union]",$C187)</f>
        <v>65.64</v>
      </c>
      <c r="E187" s="3">
        <f>RTD("ice.xl",,"*E",E$8,"D[tl:Union]",$C187)</f>
        <v>64.758999999999929</v>
      </c>
      <c r="F187" s="3">
        <f>RTD("ice.xl",,"*E",F$8,"D[tl:Union]",$C187)</f>
        <v>56.953803046902181</v>
      </c>
      <c r="K187" s="5"/>
      <c r="L187" s="5"/>
      <c r="M187" s="5"/>
    </row>
    <row r="188" spans="3:13" x14ac:dyDescent="0.2">
      <c r="C188" s="5">
        <f>RTD("ice.xl",,"*HT","BRN 1!-ICE","D[tl:Union]","2021-01-27;2022-01-27","81")</f>
        <v>44337.291666666664</v>
      </c>
      <c r="D188" s="3">
        <f>RTD("ice.xl",,"*E",D$8,"D[tl:Union]",$C188)</f>
        <v>63.87</v>
      </c>
      <c r="E188" s="3">
        <f>RTD("ice.xl",,"*E",E$8,"D[tl:Union]",$C188)</f>
        <v>64.588999999999928</v>
      </c>
      <c r="F188" s="3">
        <f>RTD("ice.xl",,"*E",F$8,"D[tl:Union]",$C188)</f>
        <v>52.12441570049829</v>
      </c>
      <c r="K188" s="5"/>
      <c r="L188" s="5"/>
      <c r="M188" s="5"/>
    </row>
    <row r="189" spans="3:13" x14ac:dyDescent="0.2">
      <c r="C189" s="5">
        <f>RTD("ice.xl",,"*HT","BRN 1!-ICE","D[tl:Union]","2021-01-27;2022-01-27","80")</f>
        <v>44336.291666666664</v>
      </c>
      <c r="D189" s="3">
        <f>RTD("ice.xl",,"*E",D$8,"D[tl:Union]",$C189)</f>
        <v>62.71</v>
      </c>
      <c r="E189" s="3">
        <f>RTD("ice.xl",,"*E",E$8,"D[tl:Union]",$C189)</f>
        <v>64.512999999999934</v>
      </c>
      <c r="F189" s="3">
        <f>RTD("ice.xl",,"*E",F$8,"D[tl:Union]",$C189)</f>
        <v>48.529186237179481</v>
      </c>
      <c r="K189" s="5"/>
      <c r="L189" s="5"/>
      <c r="M189" s="5"/>
    </row>
    <row r="190" spans="3:13" x14ac:dyDescent="0.2">
      <c r="C190" s="5">
        <f>RTD("ice.xl",,"*HT","BRN 1!-ICE","D[tl:Union]","2021-01-27;2022-01-27","79")</f>
        <v>44335.291666666664</v>
      </c>
      <c r="D190" s="3">
        <f>RTD("ice.xl",,"*E",D$8,"D[tl:Union]",$C190)</f>
        <v>63.7</v>
      </c>
      <c r="E190" s="3">
        <f>RTD("ice.xl",,"*E",E$8,"D[tl:Union]",$C190)</f>
        <v>64.463499999999925</v>
      </c>
      <c r="F190" s="3">
        <f>RTD("ice.xl",,"*E",F$8,"D[tl:Union]",$C190)</f>
        <v>51.675469103520783</v>
      </c>
      <c r="K190" s="5"/>
      <c r="L190" s="5"/>
      <c r="M190" s="5"/>
    </row>
    <row r="191" spans="3:13" x14ac:dyDescent="0.2">
      <c r="C191" s="5">
        <f>RTD("ice.xl",,"*HT","BRN 1!-ICE","D[tl:Union]","2021-01-27;2022-01-27","78")</f>
        <v>44334.291666666664</v>
      </c>
      <c r="D191" s="3">
        <f>RTD("ice.xl",,"*E",D$8,"D[tl:Union]",$C191)</f>
        <v>65.53</v>
      </c>
      <c r="E191" s="3">
        <f>RTD("ice.xl",,"*E",E$8,"D[tl:Union]",$C191)</f>
        <v>64.351999999999933</v>
      </c>
      <c r="F191" s="3">
        <f>RTD("ice.xl",,"*E",F$8,"D[tl:Union]",$C191)</f>
        <v>58.314605633148034</v>
      </c>
      <c r="K191" s="5"/>
      <c r="L191" s="5"/>
      <c r="M191" s="5"/>
    </row>
    <row r="192" spans="3:13" x14ac:dyDescent="0.2">
      <c r="C192" s="5">
        <f>RTD("ice.xl",,"*HT","BRN 1!-ICE","D[tl:Union]","2021-01-27;2022-01-27","77")</f>
        <v>44333.291666666664</v>
      </c>
      <c r="D192" s="3">
        <f>RTD("ice.xl",,"*E",D$8,"D[tl:Union]",$C192)</f>
        <v>66.010000000000005</v>
      </c>
      <c r="E192" s="3">
        <f>RTD("ice.xl",,"*E",E$8,"D[tl:Union]",$C192)</f>
        <v>64.193999999999932</v>
      </c>
      <c r="F192" s="3">
        <f>RTD("ice.xl",,"*E",F$8,"D[tl:Union]",$C192)</f>
        <v>60.243236993226176</v>
      </c>
      <c r="K192" s="5"/>
      <c r="L192" s="5"/>
      <c r="M192" s="5"/>
    </row>
    <row r="193" spans="3:13" x14ac:dyDescent="0.2">
      <c r="C193" s="5">
        <f>RTD("ice.xl",,"*HT","BRN 1!-ICE","D[tl:Union]","2021-01-27;2022-01-27","76")</f>
        <v>44330.291666666664</v>
      </c>
      <c r="D193" s="3">
        <f>RTD("ice.xl",,"*E",D$8,"D[tl:Union]",$C193)</f>
        <v>65.52</v>
      </c>
      <c r="E193" s="3">
        <f>RTD("ice.xl",,"*E",E$8,"D[tl:Union]",$C193)</f>
        <v>64.039999999999935</v>
      </c>
      <c r="F193" s="3">
        <f>RTD("ice.xl",,"*E",F$8,"D[tl:Union]",$C193)</f>
        <v>58.925832629414003</v>
      </c>
      <c r="K193" s="5"/>
      <c r="L193" s="5"/>
      <c r="M193" s="5"/>
    </row>
    <row r="194" spans="3:13" x14ac:dyDescent="0.2">
      <c r="C194" s="5">
        <f>RTD("ice.xl",,"*HT","BRN 1!-ICE","D[tl:Union]","2021-01-27;2022-01-27","75")</f>
        <v>44329.291666666664</v>
      </c>
      <c r="D194" s="3">
        <f>RTD("ice.xl",,"*E",D$8,"D[tl:Union]",$C194)</f>
        <v>64.510000000000005</v>
      </c>
      <c r="E194" s="3">
        <f>RTD("ice.xl",,"*E",E$8,"D[tl:Union]",$C194)</f>
        <v>63.908499999999933</v>
      </c>
      <c r="F194" s="3">
        <f>RTD("ice.xl",,"*E",F$8,"D[tl:Union]",$C194)</f>
        <v>56.075722747323873</v>
      </c>
      <c r="K194" s="5"/>
      <c r="L194" s="5"/>
      <c r="M194" s="5"/>
    </row>
    <row r="195" spans="3:13" x14ac:dyDescent="0.2">
      <c r="C195" s="5">
        <f>RTD("ice.xl",,"*HT","BRN 1!-ICE","D[tl:Union]","2021-01-27;2022-01-27","74")</f>
        <v>44328.291666666664</v>
      </c>
      <c r="D195" s="3">
        <f>RTD("ice.xl",,"*E",D$8,"D[tl:Union]",$C195)</f>
        <v>66.680000000000007</v>
      </c>
      <c r="E195" s="3">
        <f>RTD("ice.xl",,"*E",E$8,"D[tl:Union]",$C195)</f>
        <v>63.837499999999935</v>
      </c>
      <c r="F195" s="3">
        <f>RTD("ice.xl",,"*E",F$8,"D[tl:Union]",$C195)</f>
        <v>65.328137130749127</v>
      </c>
      <c r="K195" s="5"/>
      <c r="L195" s="5"/>
      <c r="M195" s="5"/>
    </row>
    <row r="196" spans="3:13" x14ac:dyDescent="0.2">
      <c r="C196" s="5">
        <f>RTD("ice.xl",,"*HT","BRN 1!-ICE","D[tl:Union]","2021-01-27;2022-01-27","73")</f>
        <v>44327.291666666664</v>
      </c>
      <c r="D196" s="3">
        <f>RTD("ice.xl",,"*E",D$8,"D[tl:Union]",$C196)</f>
        <v>65.98</v>
      </c>
      <c r="E196" s="3">
        <f>RTD("ice.xl",,"*E",E$8,"D[tl:Union]",$C196)</f>
        <v>63.659499999999923</v>
      </c>
      <c r="F196" s="3">
        <f>RTD("ice.xl",,"*E",F$8,"D[tl:Union]",$C196)</f>
        <v>63.481618795059148</v>
      </c>
      <c r="K196" s="5"/>
      <c r="L196" s="5"/>
      <c r="M196" s="5"/>
    </row>
    <row r="197" spans="3:13" x14ac:dyDescent="0.2">
      <c r="C197" s="5">
        <f>RTD("ice.xl",,"*HT","BRN 1!-ICE","D[tl:Union]","2021-01-27;2022-01-27","72")</f>
        <v>44326.291666666664</v>
      </c>
      <c r="D197" s="3">
        <f>RTD("ice.xl",,"*E",D$8,"D[tl:Union]",$C197)</f>
        <v>65.56</v>
      </c>
      <c r="E197" s="3">
        <f>RTD("ice.xl",,"*E",E$8,"D[tl:Union]",$C197)</f>
        <v>63.40499999999993</v>
      </c>
      <c r="F197" s="3">
        <f>RTD("ice.xl",,"*E",F$8,"D[tl:Union]",$C197)</f>
        <v>62.338343763617864</v>
      </c>
      <c r="K197" s="5"/>
      <c r="L197" s="5"/>
      <c r="M197" s="5"/>
    </row>
    <row r="198" spans="3:13" x14ac:dyDescent="0.2">
      <c r="C198" s="5">
        <f>RTD("ice.xl",,"*HT","BRN 1!-ICE","D[tl:Union]","2021-01-27;2022-01-27","71")</f>
        <v>44323.291666666664</v>
      </c>
      <c r="D198" s="3">
        <f>RTD("ice.xl",,"*E",D$8,"D[tl:Union]",$C198)</f>
        <v>65.33</v>
      </c>
      <c r="E198" s="3">
        <f>RTD("ice.xl",,"*E",E$8,"D[tl:Union]",$C198)</f>
        <v>63.145499999999927</v>
      </c>
      <c r="F198" s="3">
        <f>RTD("ice.xl",,"*E",F$8,"D[tl:Union]",$C198)</f>
        <v>61.714792217525357</v>
      </c>
      <c r="K198" s="5"/>
      <c r="L198" s="5"/>
      <c r="M198" s="5"/>
    </row>
    <row r="199" spans="3:13" x14ac:dyDescent="0.2">
      <c r="C199" s="5">
        <f>RTD("ice.xl",,"*HT","BRN 1!-ICE","D[tl:Union]","2021-01-27;2022-01-27","70")</f>
        <v>44322.291666666664</v>
      </c>
      <c r="D199" s="3">
        <f>RTD("ice.xl",,"*E",D$8,"D[tl:Union]",$C199)</f>
        <v>64.900000000000006</v>
      </c>
      <c r="E199" s="3">
        <f>RTD("ice.xl",,"*E",E$8,"D[tl:Union]",$C199)</f>
        <v>62.875999999999934</v>
      </c>
      <c r="F199" s="3">
        <f>RTD("ice.xl",,"*E",F$8,"D[tl:Union]",$C199)</f>
        <v>60.554865336141198</v>
      </c>
      <c r="K199" s="5"/>
      <c r="L199" s="5"/>
      <c r="M199" s="5"/>
    </row>
    <row r="200" spans="3:13" x14ac:dyDescent="0.2">
      <c r="C200" s="5">
        <f>RTD("ice.xl",,"*HT","BRN 1!-ICE","D[tl:Union]","2021-01-27;2022-01-27","69")</f>
        <v>44321.291666666664</v>
      </c>
      <c r="D200" s="3">
        <f>RTD("ice.xl",,"*E",D$8,"D[tl:Union]",$C200)</f>
        <v>65.45</v>
      </c>
      <c r="E200" s="3">
        <f>RTD("ice.xl",,"*E",E$8,"D[tl:Union]",$C200)</f>
        <v>62.630499999999927</v>
      </c>
      <c r="F200" s="3">
        <f>RTD("ice.xl",,"*E",F$8,"D[tl:Union]",$C200)</f>
        <v>62.869361657644802</v>
      </c>
      <c r="K200" s="5"/>
      <c r="L200" s="5"/>
      <c r="M200" s="5"/>
    </row>
    <row r="201" spans="3:13" x14ac:dyDescent="0.2">
      <c r="C201" s="5">
        <f>RTD("ice.xl",,"*HT","BRN 1!-ICE","D[tl:Union]","2021-01-27;2022-01-27","68")</f>
        <v>44320.291666666664</v>
      </c>
      <c r="D201" s="3">
        <f>RTD("ice.xl",,"*E",D$8,"D[tl:Union]",$C201)</f>
        <v>65.319999999999993</v>
      </c>
      <c r="E201" s="3">
        <f>RTD("ice.xl",,"*E",E$8,"D[tl:Union]",$C201)</f>
        <v>62.380499999999927</v>
      </c>
      <c r="F201" s="3">
        <f>RTD("ice.xl",,"*E",F$8,"D[tl:Union]",$C201)</f>
        <v>62.547930822103396</v>
      </c>
      <c r="K201" s="5"/>
      <c r="L201" s="5"/>
      <c r="M201" s="5"/>
    </row>
    <row r="202" spans="3:13" x14ac:dyDescent="0.2">
      <c r="C202" s="5">
        <f>RTD("ice.xl",,"*HT","BRN 1!-ICE","D[tl:Union]","2021-01-27;2022-01-27","67")</f>
        <v>44319.291666666664</v>
      </c>
      <c r="D202" s="3">
        <f>RTD("ice.xl",,"*E",D$8,"D[tl:Union]",$C202)</f>
        <v>64.12</v>
      </c>
      <c r="E202" s="3">
        <f>RTD("ice.xl",,"*E",E$8,"D[tl:Union]",$C202)</f>
        <v>62.126999999999931</v>
      </c>
      <c r="F202" s="3">
        <f>RTD("ice.xl",,"*E",F$8,"D[tl:Union]",$C202)</f>
        <v>59.471270043365251</v>
      </c>
      <c r="K202" s="5"/>
      <c r="L202" s="5"/>
      <c r="M202" s="5"/>
    </row>
    <row r="203" spans="3:13" x14ac:dyDescent="0.2">
      <c r="C203" s="5">
        <f>RTD("ice.xl",,"*HT","BRN 1!-ICE","D[tl:Union]","2021-01-27;2022-01-27","66")</f>
        <v>44316.291666666664</v>
      </c>
      <c r="D203" s="3">
        <f>RTD("ice.xl",,"*E",D$8,"D[tl:Union]",$C203)</f>
        <v>63.24</v>
      </c>
      <c r="E203" s="3">
        <f>RTD("ice.xl",,"*E",E$8,"D[tl:Union]",$C203)</f>
        <v>61.902499999999932</v>
      </c>
      <c r="F203" s="3">
        <f>RTD("ice.xl",,"*E",F$8,"D[tl:Union]",$C203)</f>
        <v>57.010979606773546</v>
      </c>
      <c r="K203" s="5"/>
      <c r="L203" s="5"/>
      <c r="M203" s="5"/>
    </row>
    <row r="204" spans="3:13" x14ac:dyDescent="0.2">
      <c r="C204" s="5">
        <f>RTD("ice.xl",,"*HT","BRN 1!-ICE","D[tl:Union]","2021-01-27;2022-01-27","65")</f>
        <v>44315.291666666664</v>
      </c>
      <c r="D204" s="3">
        <f>RTD("ice.xl",,"*E",D$8,"D[tl:Union]",$C204)</f>
        <v>64.45</v>
      </c>
      <c r="E204" s="3">
        <f>RTD("ice.xl",,"*E",E$8,"D[tl:Union]",$C204)</f>
        <v>61.813999999999929</v>
      </c>
      <c r="F204" s="3">
        <f>RTD("ice.xl",,"*E",F$8,"D[tl:Union]",$C204)</f>
        <v>61.921053451424122</v>
      </c>
      <c r="K204" s="5"/>
      <c r="L204" s="5"/>
      <c r="M204" s="5"/>
    </row>
    <row r="205" spans="3:13" x14ac:dyDescent="0.2">
      <c r="C205" s="5">
        <f>RTD("ice.xl",,"*HT","BRN 1!-ICE","D[tl:Union]","2021-01-27;2022-01-27","64")</f>
        <v>44314.291666666664</v>
      </c>
      <c r="D205" s="3">
        <f>RTD("ice.xl",,"*E",D$8,"D[tl:Union]",$C205)</f>
        <v>63.66</v>
      </c>
      <c r="E205" s="3">
        <f>RTD("ice.xl",,"*E",E$8,"D[tl:Union]",$C205)</f>
        <v>61.551499999999933</v>
      </c>
      <c r="F205" s="3">
        <f>RTD("ice.xl",,"*E",F$8,"D[tl:Union]",$C205)</f>
        <v>59.772125090965808</v>
      </c>
      <c r="K205" s="5"/>
      <c r="L205" s="5"/>
      <c r="M205" s="5"/>
    </row>
    <row r="206" spans="3:13" x14ac:dyDescent="0.2">
      <c r="C206" s="5">
        <f>RTD("ice.xl",,"*HT","BRN 1!-ICE","D[tl:Union]","2021-01-27;2022-01-27","63")</f>
        <v>44313.291666666664</v>
      </c>
      <c r="D206" s="3">
        <f>RTD("ice.xl",,"*E",D$8,"D[tl:Union]",$C206)</f>
        <v>63</v>
      </c>
      <c r="E206" s="3">
        <f>RTD("ice.xl",,"*E",E$8,"D[tl:Union]",$C206)</f>
        <v>61.374999999999929</v>
      </c>
      <c r="F206" s="3">
        <f>RTD("ice.xl",,"*E",F$8,"D[tl:Union]",$C206)</f>
        <v>57.885847854734571</v>
      </c>
      <c r="K206" s="5"/>
      <c r="L206" s="5"/>
      <c r="M206" s="5"/>
    </row>
    <row r="207" spans="3:13" x14ac:dyDescent="0.2">
      <c r="C207" s="5">
        <f>RTD("ice.xl",,"*HT","BRN 1!-ICE","D[tl:Union]","2021-01-27;2022-01-27","62")</f>
        <v>44312.291666666664</v>
      </c>
      <c r="D207" s="3">
        <f>RTD("ice.xl",,"*E",D$8,"D[tl:Union]",$C207)</f>
        <v>62.24</v>
      </c>
      <c r="E207" s="3">
        <f>RTD("ice.xl",,"*E",E$8,"D[tl:Union]",$C207)</f>
        <v>61.266999999999925</v>
      </c>
      <c r="F207" s="3">
        <f>RTD("ice.xl",,"*E",F$8,"D[tl:Union]",$C207)</f>
        <v>55.608819774005731</v>
      </c>
      <c r="K207" s="5"/>
      <c r="L207" s="5"/>
      <c r="M207" s="5"/>
    </row>
    <row r="208" spans="3:13" x14ac:dyDescent="0.2">
      <c r="C208" s="5">
        <f>RTD("ice.xl",,"*HT","BRN 1!-ICE","D[tl:Union]","2021-01-27;2022-01-27","61")</f>
        <v>44309.291666666664</v>
      </c>
      <c r="D208" s="3">
        <f>RTD("ice.xl",,"*E",D$8,"D[tl:Union]",$C208)</f>
        <v>62.35</v>
      </c>
      <c r="E208" s="3">
        <f>RTD("ice.xl",,"*E",E$8,"D[tl:Union]",$C208)</f>
        <v>61.187499999999929</v>
      </c>
      <c r="F208" s="3">
        <f>RTD("ice.xl",,"*E",F$8,"D[tl:Union]",$C208)</f>
        <v>56.025331717616872</v>
      </c>
      <c r="K208" s="5"/>
      <c r="L208" s="5"/>
      <c r="M208" s="5"/>
    </row>
    <row r="209" spans="3:13" x14ac:dyDescent="0.2">
      <c r="C209" s="5">
        <f>RTD("ice.xl",,"*HT","BRN 1!-ICE","D[tl:Union]","2021-01-27;2022-01-27","60")</f>
        <v>44308.291666666664</v>
      </c>
      <c r="D209" s="3">
        <f>RTD("ice.xl",,"*E",D$8,"D[tl:Union]",$C209)</f>
        <v>61.72</v>
      </c>
      <c r="E209" s="3">
        <f>RTD("ice.xl",,"*E",E$8,"D[tl:Union]",$C209)</f>
        <v>61.007499999999936</v>
      </c>
      <c r="F209" s="3">
        <f>RTD("ice.xl",,"*E",F$8,"D[tl:Union]",$C209)</f>
        <v>54.157115277247946</v>
      </c>
      <c r="K209" s="5"/>
      <c r="L209" s="5"/>
      <c r="M209" s="5"/>
    </row>
    <row r="210" spans="3:13" x14ac:dyDescent="0.2">
      <c r="C210" s="5">
        <f>RTD("ice.xl",,"*HT","BRN 1!-ICE","D[tl:Union]","2021-01-27;2022-01-27","59")</f>
        <v>44307.291666666664</v>
      </c>
      <c r="D210" s="3">
        <f>RTD("ice.xl",,"*E",D$8,"D[tl:Union]",$C210)</f>
        <v>61.47</v>
      </c>
      <c r="E210" s="3">
        <f>RTD("ice.xl",,"*E",E$8,"D[tl:Union]",$C210)</f>
        <v>60.964999999999932</v>
      </c>
      <c r="F210" s="3">
        <f>RTD("ice.xl",,"*E",F$8,"D[tl:Union]",$C210)</f>
        <v>53.410956108640271</v>
      </c>
      <c r="K210" s="5"/>
      <c r="L210" s="5"/>
      <c r="M210" s="5"/>
    </row>
    <row r="211" spans="3:13" x14ac:dyDescent="0.2">
      <c r="C211" s="5">
        <f>RTD("ice.xl",,"*HT","BRN 1!-ICE","D[tl:Union]","2021-01-27;2022-01-27","58")</f>
        <v>44306.291666666664</v>
      </c>
      <c r="D211" s="3">
        <f>RTD("ice.xl",,"*E",D$8,"D[tl:Union]",$C211)</f>
        <v>62.37</v>
      </c>
      <c r="E211" s="3">
        <f>RTD("ice.xl",,"*E",E$8,"D[tl:Union]",$C211)</f>
        <v>60.811499999999931</v>
      </c>
      <c r="F211" s="3">
        <f>RTD("ice.xl",,"*E",F$8,"D[tl:Union]",$C211)</f>
        <v>56.559357647687783</v>
      </c>
      <c r="K211" s="5"/>
      <c r="L211" s="5"/>
      <c r="M211" s="5"/>
    </row>
    <row r="212" spans="3:13" x14ac:dyDescent="0.2">
      <c r="C212" s="5">
        <f>RTD("ice.xl",,"*HT","BRN 1!-ICE","D[tl:Union]","2021-01-27;2022-01-27","57")</f>
        <v>44305.291666666664</v>
      </c>
      <c r="D212" s="3">
        <f>RTD("ice.xl",,"*E",D$8,"D[tl:Union]",$C212)</f>
        <v>62.93</v>
      </c>
      <c r="E212" s="3">
        <f>RTD("ice.xl",,"*E",E$8,"D[tl:Union]",$C212)</f>
        <v>60.736999999999945</v>
      </c>
      <c r="F212" s="3">
        <f>RTD("ice.xl",,"*E",F$8,"D[tl:Union]",$C212)</f>
        <v>58.60126424337286</v>
      </c>
      <c r="K212" s="5"/>
      <c r="L212" s="5"/>
      <c r="M212" s="5"/>
    </row>
    <row r="213" spans="3:13" x14ac:dyDescent="0.2">
      <c r="C213" s="5">
        <f>RTD("ice.xl",,"*HT","BRN 1!-ICE","D[tl:Union]","2021-01-27;2022-01-27","56")</f>
        <v>44302.291666666664</v>
      </c>
      <c r="D213" s="3">
        <f>RTD("ice.xl",,"*E",D$8,"D[tl:Union]",$C213)</f>
        <v>62.89</v>
      </c>
      <c r="E213" s="3">
        <f>RTD("ice.xl",,"*E",E$8,"D[tl:Union]",$C213)</f>
        <v>60.621999999999943</v>
      </c>
      <c r="F213" s="3">
        <f>RTD("ice.xl",,"*E",F$8,"D[tl:Union]",$C213)</f>
        <v>58.499597413255522</v>
      </c>
      <c r="K213" s="5"/>
      <c r="L213" s="5"/>
      <c r="M213" s="5"/>
    </row>
    <row r="214" spans="3:13" x14ac:dyDescent="0.2">
      <c r="C214" s="5">
        <f>RTD("ice.xl",,"*HT","BRN 1!-ICE","D[tl:Union]","2021-01-27;2022-01-27","55")</f>
        <v>44301.291666666664</v>
      </c>
      <c r="D214" s="3">
        <f>RTD("ice.xl",,"*E",D$8,"D[tl:Union]",$C214)</f>
        <v>63.09</v>
      </c>
      <c r="E214" s="3">
        <f>RTD("ice.xl",,"*E",E$8,"D[tl:Union]",$C214)</f>
        <v>60.464999999999939</v>
      </c>
      <c r="F214" s="3">
        <f>RTD("ice.xl",,"*E",F$8,"D[tl:Union]",$C214)</f>
        <v>59.190051060942324</v>
      </c>
      <c r="K214" s="5"/>
      <c r="L214" s="5"/>
      <c r="M214" s="5"/>
    </row>
    <row r="215" spans="3:13" x14ac:dyDescent="0.2">
      <c r="C215" s="5">
        <f>RTD("ice.xl",,"*HT","BRN 1!-ICE","D[tl:Union]","2021-01-27;2022-01-27","54")</f>
        <v>44300.291666666664</v>
      </c>
      <c r="D215" s="3">
        <f>RTD("ice.xl",,"*E",D$8,"D[tl:Union]",$C215)</f>
        <v>63.12</v>
      </c>
      <c r="E215" s="3">
        <f>RTD("ice.xl",,"*E",E$8,"D[tl:Union]",$C215)</f>
        <v>60.461999999999946</v>
      </c>
      <c r="F215" s="3">
        <f>RTD("ice.xl",,"*E",F$8,"D[tl:Union]",$C215)</f>
        <v>59.289769685296697</v>
      </c>
      <c r="K215" s="5"/>
      <c r="L215" s="5"/>
      <c r="M215" s="5"/>
    </row>
    <row r="216" spans="3:13" x14ac:dyDescent="0.2">
      <c r="C216" s="5">
        <f>RTD("ice.xl",,"*HT","BRN 1!-ICE","D[tl:Union]","2021-01-27;2022-01-27","53")</f>
        <v>44299.291666666664</v>
      </c>
      <c r="D216" s="3">
        <f>RTD("ice.xl",,"*E",D$8,"D[tl:Union]",$C216)</f>
        <v>60.89</v>
      </c>
      <c r="E216" s="3">
        <f>RTD("ice.xl",,"*E",E$8,"D[tl:Union]",$C216)</f>
        <v>60.453499999999948</v>
      </c>
      <c r="F216" s="3">
        <f>RTD("ice.xl",,"*E",F$8,"D[tl:Union]",$C216)</f>
        <v>53.792497030046377</v>
      </c>
      <c r="K216" s="5"/>
      <c r="L216" s="5"/>
      <c r="M216" s="5"/>
    </row>
    <row r="217" spans="3:13" x14ac:dyDescent="0.2">
      <c r="C217" s="5">
        <f>RTD("ice.xl",,"*HT","BRN 1!-ICE","D[tl:Union]","2021-01-27;2022-01-27","52")</f>
        <v>44298.291666666664</v>
      </c>
      <c r="D217" s="3">
        <f>RTD("ice.xl",,"*E",D$8,"D[tl:Union]",$C217)</f>
        <v>60.37</v>
      </c>
      <c r="E217" s="3">
        <f>RTD("ice.xl",,"*E",E$8,"D[tl:Union]",$C217)</f>
        <v>60.567499999999953</v>
      </c>
      <c r="F217" s="3">
        <f>RTD("ice.xl",,"*E",F$8,"D[tl:Union]",$C217)</f>
        <v>52.367651449985956</v>
      </c>
      <c r="K217" s="5"/>
      <c r="L217" s="5"/>
      <c r="M217" s="5"/>
    </row>
    <row r="218" spans="3:13" x14ac:dyDescent="0.2">
      <c r="C218" s="5">
        <f>RTD("ice.xl",,"*HT","BRN 1!-ICE","D[tl:Union]","2021-01-27;2022-01-27","51")</f>
        <v>44295.291666666664</v>
      </c>
      <c r="D218" s="3">
        <f>RTD("ice.xl",,"*E",D$8,"D[tl:Union]",$C218)</f>
        <v>59.94</v>
      </c>
      <c r="E218" s="3">
        <f>RTD("ice.xl",,"*E",E$8,"D[tl:Union]",$C218)</f>
        <v>60.717999999999961</v>
      </c>
      <c r="F218" s="3">
        <f>RTD("ice.xl",,"*E",F$8,"D[tl:Union]",$C218)</f>
        <v>51.185165922350578</v>
      </c>
      <c r="K218" s="5"/>
      <c r="L218" s="5"/>
      <c r="M218" s="5"/>
    </row>
    <row r="219" spans="3:13" x14ac:dyDescent="0.2">
      <c r="C219" s="5">
        <f>RTD("ice.xl",,"*HT","BRN 1!-ICE","D[tl:Union]","2021-01-27;2022-01-27","50")</f>
        <v>44294.291666666664</v>
      </c>
      <c r="D219" s="3">
        <f>RTD("ice.xl",,"*E",D$8,"D[tl:Union]",$C219)</f>
        <v>59.99</v>
      </c>
      <c r="E219" s="3">
        <f>RTD("ice.xl",,"*E",E$8,"D[tl:Union]",$C219)</f>
        <v>60.897999999999954</v>
      </c>
      <c r="F219" s="3">
        <f>RTD("ice.xl",,"*E",F$8,"D[tl:Union]",$C219)</f>
        <v>51.325918293941086</v>
      </c>
      <c r="K219" s="5"/>
      <c r="L219" s="5"/>
      <c r="M219" s="5"/>
    </row>
    <row r="220" spans="3:13" x14ac:dyDescent="0.2">
      <c r="C220" s="5">
        <f>RTD("ice.xl",,"*HT","BRN 1!-ICE","D[tl:Union]","2021-01-27;2022-01-27","49")</f>
        <v>44293.291666666664</v>
      </c>
      <c r="D220" s="3">
        <f>RTD("ice.xl",,"*E",D$8,"D[tl:Union]",$C220)</f>
        <v>60.45</v>
      </c>
      <c r="E220" s="3">
        <f>RTD("ice.xl",,"*E",E$8,"D[tl:Union]",$C220)</f>
        <v>61.016499999999951</v>
      </c>
      <c r="F220" s="3">
        <f>RTD("ice.xl",,"*E",F$8,"D[tl:Union]",$C220)</f>
        <v>52.589854061742159</v>
      </c>
      <c r="K220" s="5"/>
      <c r="L220" s="5"/>
      <c r="M220" s="5"/>
    </row>
    <row r="221" spans="3:13" x14ac:dyDescent="0.2">
      <c r="C221" s="5">
        <f>RTD("ice.xl",,"*HT","BRN 1!-ICE","D[tl:Union]","2021-01-27;2022-01-27","48")</f>
        <v>44292.291666666664</v>
      </c>
      <c r="D221" s="3">
        <f>RTD("ice.xl",,"*E",D$8,"D[tl:Union]",$C221)</f>
        <v>60.25</v>
      </c>
      <c r="E221" s="3">
        <f>RTD("ice.xl",,"*E",E$8,"D[tl:Union]",$C221)</f>
        <v>61.105999999999952</v>
      </c>
      <c r="F221" s="3">
        <f>RTD("ice.xl",,"*E",F$8,"D[tl:Union]",$C221)</f>
        <v>52.1026674185253</v>
      </c>
      <c r="K221" s="5"/>
      <c r="L221" s="5"/>
      <c r="M221" s="5"/>
    </row>
    <row r="222" spans="3:13" x14ac:dyDescent="0.2">
      <c r="C222" s="5">
        <f>RTD("ice.xl",,"*HT","BRN 1!-ICE","D[tl:Union]","2021-01-27;2022-01-27","47")</f>
        <v>44291.291666666664</v>
      </c>
      <c r="D222" s="3">
        <f>RTD("ice.xl",,"*E",D$8,"D[tl:Union]",$C222)</f>
        <v>59.63</v>
      </c>
      <c r="E222" s="3">
        <f>RTD("ice.xl",,"*E",E$8,"D[tl:Union]",$C222)</f>
        <v>61.224999999999952</v>
      </c>
      <c r="F222" s="3">
        <f>RTD("ice.xl",,"*E",F$8,"D[tl:Union]",$C222)</f>
        <v>50.607923962428067</v>
      </c>
      <c r="K222" s="5"/>
      <c r="L222" s="5"/>
      <c r="M222" s="5"/>
    </row>
    <row r="223" spans="3:13" x14ac:dyDescent="0.2">
      <c r="C223" s="5">
        <f>RTD("ice.xl",,"*HT","BRN 1!-ICE","D[tl:Union]","2021-01-27;2022-01-27","46")</f>
        <v>44287.291666666664</v>
      </c>
      <c r="D223" s="3">
        <f>RTD("ice.xl",,"*E",D$8,"D[tl:Union]",$C223)</f>
        <v>61.47</v>
      </c>
      <c r="E223" s="3">
        <f>RTD("ice.xl",,"*E",E$8,"D[tl:Union]",$C223)</f>
        <v>61.401999999999951</v>
      </c>
      <c r="F223" s="3">
        <f>RTD("ice.xl",,"*E",F$8,"D[tl:Union]",$C223)</f>
        <v>55.490188060579989</v>
      </c>
      <c r="K223" s="5"/>
      <c r="L223" s="5"/>
      <c r="M223" s="5"/>
    </row>
    <row r="224" spans="3:13" x14ac:dyDescent="0.2">
      <c r="C224" s="5">
        <f>RTD("ice.xl",,"*HT","BRN 1!-ICE","D[tl:Union]","2021-01-27;2022-01-27","45")</f>
        <v>44286.291666666664</v>
      </c>
      <c r="D224" s="3">
        <f>RTD("ice.xl",,"*E",D$8,"D[tl:Union]",$C224)</f>
        <v>59.2</v>
      </c>
      <c r="E224" s="3">
        <f>RTD("ice.xl",,"*E",E$8,"D[tl:Union]",$C224)</f>
        <v>61.397999999999954</v>
      </c>
      <c r="F224" s="3">
        <f>RTD("ice.xl",,"*E",F$8,"D[tl:Union]",$C224)</f>
        <v>49.816059887671464</v>
      </c>
      <c r="K224" s="5"/>
      <c r="L224" s="5"/>
      <c r="M224" s="5"/>
    </row>
    <row r="225" spans="3:13" x14ac:dyDescent="0.2">
      <c r="C225" s="5">
        <f>RTD("ice.xl",,"*HT","BRN 1!-ICE","D[tl:Union]","2021-01-27;2022-01-27","44")</f>
        <v>44285.291666666664</v>
      </c>
      <c r="D225" s="3">
        <f>RTD("ice.xl",,"*E",D$8,"D[tl:Union]",$C225)</f>
        <v>60.13</v>
      </c>
      <c r="E225" s="3">
        <f>RTD("ice.xl",,"*E",E$8,"D[tl:Union]",$C225)</f>
        <v>61.420999999999957</v>
      </c>
      <c r="F225" s="3">
        <f>RTD("ice.xl",,"*E",F$8,"D[tl:Union]",$C225)</f>
        <v>52.416785049263687</v>
      </c>
      <c r="K225" s="5"/>
      <c r="L225" s="5"/>
      <c r="M225" s="5"/>
    </row>
    <row r="226" spans="3:13" x14ac:dyDescent="0.2">
      <c r="C226" s="5">
        <f>RTD("ice.xl",,"*HT","BRN 1!-ICE","D[tl:Union]","2021-01-27;2022-01-27","43")</f>
        <v>44284.291666666664</v>
      </c>
      <c r="D226" s="3">
        <f>RTD("ice.xl",,"*E",D$8,"D[tl:Union]",$C226)</f>
        <v>60.84</v>
      </c>
      <c r="E226" s="3">
        <f>RTD("ice.xl",,"*E",E$8,"D[tl:Union]",$C226)</f>
        <v>61.339999999999954</v>
      </c>
      <c r="F226" s="3">
        <f>RTD("ice.xl",,"*E",F$8,"D[tl:Union]",$C226)</f>
        <v>54.479588793181215</v>
      </c>
      <c r="K226" s="5"/>
      <c r="L226" s="5"/>
      <c r="M226" s="5"/>
    </row>
    <row r="227" spans="3:13" x14ac:dyDescent="0.2">
      <c r="C227" s="5">
        <f>RTD("ice.xl",,"*HT","BRN 1!-ICE","D[tl:Union]","2021-01-27;2022-01-27","42")</f>
        <v>44281.291666666664</v>
      </c>
      <c r="D227" s="3">
        <f>RTD("ice.xl",,"*E",D$8,"D[tl:Union]",$C227)</f>
        <v>60.65</v>
      </c>
      <c r="E227" s="3">
        <f>RTD("ice.xl",,"*E",E$8,"D[tl:Union]",$C227)</f>
        <v>61.242999999999959</v>
      </c>
      <c r="F227" s="3">
        <f>RTD("ice.xl",,"*E",F$8,"D[tl:Union]",$C227)</f>
        <v>54.01956588893993</v>
      </c>
      <c r="K227" s="5"/>
      <c r="L227" s="5"/>
      <c r="M227" s="5"/>
    </row>
    <row r="228" spans="3:13" x14ac:dyDescent="0.2">
      <c r="C228" s="5">
        <f>RTD("ice.xl",,"*HT","BRN 1!-ICE","D[tl:Union]","2021-01-27;2022-01-27","41")</f>
        <v>44280.291666666664</v>
      </c>
      <c r="D228" s="3">
        <f>RTD("ice.xl",,"*E",D$8,"D[tl:Union]",$C228)</f>
        <v>58.75</v>
      </c>
      <c r="E228" s="3">
        <f>RTD("ice.xl",,"*E",E$8,"D[tl:Union]",$C228)</f>
        <v>61.184499999999957</v>
      </c>
      <c r="F228" s="3">
        <f>RTD("ice.xl",,"*E",F$8,"D[tl:Union]",$C228)</f>
        <v>49.136368890306265</v>
      </c>
      <c r="K228" s="5"/>
      <c r="L228" s="5"/>
      <c r="M228" s="5"/>
    </row>
    <row r="229" spans="3:13" x14ac:dyDescent="0.2">
      <c r="C229" s="5">
        <f>RTD("ice.xl",,"*HT","BRN 1!-ICE","D[tl:Union]","2021-01-27;2022-01-27","40")</f>
        <v>44279.291666666664</v>
      </c>
      <c r="D229" s="3">
        <f>RTD("ice.xl",,"*E",D$8,"D[tl:Union]",$C229)</f>
        <v>60.87</v>
      </c>
      <c r="E229" s="3">
        <f>RTD("ice.xl",,"*E",E$8,"D[tl:Union]",$C229)</f>
        <v>61.303999999999959</v>
      </c>
      <c r="F229" s="3">
        <f>RTD("ice.xl",,"*E",F$8,"D[tl:Union]",$C229)</f>
        <v>55.369522362720339</v>
      </c>
      <c r="K229" s="5"/>
      <c r="L229" s="5"/>
      <c r="M229" s="5"/>
    </row>
    <row r="230" spans="3:13" x14ac:dyDescent="0.2">
      <c r="C230" s="5">
        <f>RTD("ice.xl",,"*HT","BRN 1!-ICE","D[tl:Union]","2021-01-27;2022-01-27","39")</f>
        <v>44278.291666666664</v>
      </c>
      <c r="D230" s="3">
        <f>RTD("ice.xl",,"*E",D$8,"D[tl:Union]",$C230)</f>
        <v>58.4</v>
      </c>
      <c r="E230" s="3">
        <f>RTD("ice.xl",,"*E",E$8,"D[tl:Union]",$C230)</f>
        <v>61.320499999999967</v>
      </c>
      <c r="F230" s="3">
        <f>RTD("ice.xl",,"*E",F$8,"D[tl:Union]",$C230)</f>
        <v>48.079510470453677</v>
      </c>
      <c r="K230" s="5"/>
      <c r="L230" s="5"/>
      <c r="M230" s="5"/>
    </row>
    <row r="231" spans="3:13" x14ac:dyDescent="0.2">
      <c r="C231" s="5">
        <f>RTD("ice.xl",,"*HT","BRN 1!-ICE","D[tl:Union]","2021-01-27;2022-01-27","38")</f>
        <v>44277.291666666664</v>
      </c>
      <c r="D231" s="3">
        <f>RTD("ice.xl",,"*E",D$8,"D[tl:Union]",$C231)</f>
        <v>60.88</v>
      </c>
      <c r="E231" s="3">
        <f>RTD("ice.xl",,"*E",E$8,"D[tl:Union]",$C231)</f>
        <v>61.387999999999963</v>
      </c>
      <c r="F231" s="3">
        <f>RTD("ice.xl",,"*E",F$8,"D[tl:Union]",$C231)</f>
        <v>56.952932213878697</v>
      </c>
      <c r="K231" s="5"/>
      <c r="L231" s="5"/>
      <c r="M231" s="5"/>
    </row>
    <row r="232" spans="3:13" x14ac:dyDescent="0.2">
      <c r="C232" s="5">
        <f>RTD("ice.xl",,"*HT","BRN 1!-ICE","D[tl:Union]","2021-01-27;2022-01-27","37")</f>
        <v>44274.291666666664</v>
      </c>
      <c r="D232" s="3">
        <f>RTD("ice.xl",,"*E",D$8,"D[tl:Union]",$C232)</f>
        <v>60.63</v>
      </c>
      <c r="E232" s="3">
        <f>RTD("ice.xl",,"*E",E$8,"D[tl:Union]",$C232)</f>
        <v>61.318499999999958</v>
      </c>
      <c r="F232" s="3">
        <f>RTD("ice.xl",,"*E",F$8,"D[tl:Union]",$C232)</f>
        <v>56.178414951658105</v>
      </c>
      <c r="K232" s="5"/>
      <c r="L232" s="5"/>
      <c r="M232" s="5"/>
    </row>
    <row r="233" spans="3:13" x14ac:dyDescent="0.2">
      <c r="C233" s="5">
        <f>RTD("ice.xl",,"*HT","BRN 1!-ICE","D[tl:Union]","2021-01-27;2022-01-27","36")</f>
        <v>44273.291666666664</v>
      </c>
      <c r="D233" s="3">
        <f>RTD("ice.xl",,"*E",D$8,"D[tl:Union]",$C233)</f>
        <v>59.75</v>
      </c>
      <c r="E233" s="3">
        <f>RTD("ice.xl",,"*E",E$8,"D[tl:Union]",$C233)</f>
        <v>61.174999999999955</v>
      </c>
      <c r="F233" s="3">
        <f>RTD("ice.xl",,"*E",F$8,"D[tl:Union]",$C233)</f>
        <v>53.373040121502378</v>
      </c>
      <c r="K233" s="5"/>
      <c r="L233" s="5"/>
      <c r="M233" s="5"/>
    </row>
    <row r="234" spans="3:13" x14ac:dyDescent="0.2">
      <c r="C234" s="5">
        <f>RTD("ice.xl",,"*HT","BRN 1!-ICE","D[tl:Union]","2021-01-27;2022-01-27","35")</f>
        <v>44272.291666666664</v>
      </c>
      <c r="D234" s="3">
        <f>RTD("ice.xl",,"*E",D$8,"D[tl:Union]",$C234)</f>
        <v>63.03</v>
      </c>
      <c r="E234" s="3">
        <f>RTD("ice.xl",,"*E",E$8,"D[tl:Union]",$C234)</f>
        <v>61.100499999999954</v>
      </c>
      <c r="F234" s="3">
        <f>RTD("ice.xl",,"*E",F$8,"D[tl:Union]",$C234)</f>
        <v>69.018256551603415</v>
      </c>
      <c r="K234" s="5"/>
      <c r="L234" s="5"/>
      <c r="M234" s="5"/>
    </row>
    <row r="235" spans="3:13" x14ac:dyDescent="0.2">
      <c r="C235" s="5">
        <f>RTD("ice.xl",,"*HT","BRN 1!-ICE","D[tl:Union]","2021-01-27;2022-01-27","34")</f>
        <v>44271.291666666664</v>
      </c>
      <c r="D235" s="3">
        <f>RTD("ice.xl",,"*E",D$8,"D[tl:Union]",$C235)</f>
        <v>62.95</v>
      </c>
      <c r="E235" s="3">
        <f>RTD("ice.xl",,"*E",E$8,"D[tl:Union]",$C235)</f>
        <v>60.875999999999955</v>
      </c>
      <c r="F235" s="3">
        <f>RTD("ice.xl",,"*E",F$8,"D[tl:Union]",$C235)</f>
        <v>68.806388711541118</v>
      </c>
      <c r="K235" s="5"/>
      <c r="L235" s="5"/>
      <c r="M235" s="5"/>
    </row>
    <row r="236" spans="3:13" x14ac:dyDescent="0.2">
      <c r="C236" s="5">
        <f>RTD("ice.xl",,"*HT","BRN 1!-ICE","D[tl:Union]","2021-01-27;2022-01-27","33")</f>
        <v>44270.291666666664</v>
      </c>
      <c r="D236" s="3">
        <f>RTD("ice.xl",,"*E",D$8,"D[tl:Union]",$C236)</f>
        <v>63.17</v>
      </c>
      <c r="E236" s="3">
        <f>RTD("ice.xl",,"*E",E$8,"D[tl:Union]",$C236)</f>
        <v>60.635999999999953</v>
      </c>
      <c r="F236" s="3">
        <f>RTD("ice.xl",,"*E",F$8,"D[tl:Union]",$C236)</f>
        <v>70.0580109993126</v>
      </c>
      <c r="K236" s="5"/>
      <c r="L236" s="5"/>
      <c r="M236" s="5"/>
    </row>
    <row r="237" spans="3:13" x14ac:dyDescent="0.2">
      <c r="C237" s="5">
        <f>RTD("ice.xl",,"*HT","BRN 1!-ICE","D[tl:Union]","2021-01-27;2022-01-27","32")</f>
        <v>44267.25</v>
      </c>
      <c r="D237" s="3">
        <f>RTD("ice.xl",,"*E",D$8,"D[tl:Union]",$C237)</f>
        <v>63.38</v>
      </c>
      <c r="E237" s="3">
        <f>RTD("ice.xl",,"*E",E$8,"D[tl:Union]",$C237)</f>
        <v>60.381499999999946</v>
      </c>
      <c r="F237" s="3">
        <f>RTD("ice.xl",,"*E",F$8,"D[tl:Union]",$C237)</f>
        <v>71.233033497359884</v>
      </c>
      <c r="K237" s="5"/>
      <c r="L237" s="5"/>
      <c r="M237" s="5"/>
    </row>
    <row r="238" spans="3:13" x14ac:dyDescent="0.2">
      <c r="C238" s="5">
        <f>RTD("ice.xl",,"*HT","BRN 1!-ICE","D[tl:Union]","2021-01-27;2022-01-27","31")</f>
        <v>44266.25</v>
      </c>
      <c r="D238" s="3">
        <f>RTD("ice.xl",,"*E",D$8,"D[tl:Union]",$C238)</f>
        <v>63.54</v>
      </c>
      <c r="E238" s="3">
        <f>RTD("ice.xl",,"*E",E$8,"D[tl:Union]",$C238)</f>
        <v>60.083999999999946</v>
      </c>
      <c r="F238" s="3">
        <f>RTD("ice.xl",,"*E",F$8,"D[tl:Union]",$C238)</f>
        <v>72.108417563089205</v>
      </c>
      <c r="K238" s="5"/>
      <c r="L238" s="5"/>
      <c r="M238" s="5"/>
    </row>
    <row r="239" spans="3:13" x14ac:dyDescent="0.2">
      <c r="C239" s="5">
        <f>RTD("ice.xl",,"*HT","BRN 1!-ICE","D[tl:Union]","2021-01-27;2022-01-27","30")</f>
        <v>44265.25</v>
      </c>
      <c r="D239" s="3">
        <f>RTD("ice.xl",,"*E",D$8,"D[tl:Union]",$C239)</f>
        <v>62.36</v>
      </c>
      <c r="E239" s="3">
        <f>RTD("ice.xl",,"*E",E$8,"D[tl:Union]",$C239)</f>
        <v>59.74249999999995</v>
      </c>
      <c r="F239" s="3">
        <f>RTD("ice.xl",,"*E",F$8,"D[tl:Union]",$C239)</f>
        <v>69.480708526773881</v>
      </c>
      <c r="K239" s="5"/>
      <c r="L239" s="5"/>
      <c r="M239" s="5"/>
    </row>
    <row r="240" spans="3:13" x14ac:dyDescent="0.2">
      <c r="C240" s="5">
        <f>RTD("ice.xl",,"*HT","BRN 1!-ICE","D[tl:Union]","2021-01-27;2022-01-27","29")</f>
        <v>44264.25</v>
      </c>
      <c r="D240" s="3">
        <f>RTD("ice.xl",,"*E",D$8,"D[tl:Union]",$C240)</f>
        <v>62.24</v>
      </c>
      <c r="E240" s="3">
        <f>RTD("ice.xl",,"*E",E$8,"D[tl:Union]",$C240)</f>
        <v>59.474499999999956</v>
      </c>
      <c r="F240" s="3">
        <f>RTD("ice.xl",,"*E",F$8,"D[tl:Union]",$C240)</f>
        <v>69.200376725075103</v>
      </c>
      <c r="K240" s="5"/>
      <c r="L240" s="5"/>
      <c r="M240" s="5"/>
    </row>
    <row r="241" spans="3:13" x14ac:dyDescent="0.2">
      <c r="C241" s="5">
        <f>RTD("ice.xl",,"*HT","BRN 1!-ICE","D[tl:Union]","2021-01-27;2022-01-27","28")</f>
        <v>44263.25</v>
      </c>
      <c r="D241" s="3">
        <f>RTD("ice.xl",,"*E",D$8,"D[tl:Union]",$C241)</f>
        <v>62.63</v>
      </c>
      <c r="E241" s="3">
        <f>RTD("ice.xl",,"*E",E$8,"D[tl:Union]",$C241)</f>
        <v>59.200499999999955</v>
      </c>
      <c r="F241" s="3">
        <f>RTD("ice.xl",,"*E",F$8,"D[tl:Union]",$C241)</f>
        <v>71.220174651087206</v>
      </c>
      <c r="K241" s="5"/>
      <c r="L241" s="5"/>
      <c r="M241" s="5"/>
    </row>
    <row r="242" spans="3:13" x14ac:dyDescent="0.2">
      <c r="C242" s="5">
        <f>RTD("ice.xl",,"*HT","BRN 1!-ICE","D[tl:Union]","2021-01-27;2022-01-27","27")</f>
        <v>44260.25</v>
      </c>
      <c r="D242" s="3">
        <f>RTD("ice.xl",,"*E",D$8,"D[tl:Union]",$C242)</f>
        <v>63.17</v>
      </c>
      <c r="E242" s="3">
        <f>RTD("ice.xl",,"*E",E$8,"D[tl:Union]",$C242)</f>
        <v>58.889499999999956</v>
      </c>
      <c r="F242" s="3">
        <f>RTD("ice.xl",,"*E",F$8,"D[tl:Union]",$C242)</f>
        <v>74.063703550046441</v>
      </c>
      <c r="K242" s="5"/>
      <c r="L242" s="5"/>
      <c r="M242" s="5"/>
    </row>
    <row r="243" spans="3:13" x14ac:dyDescent="0.2">
      <c r="C243" s="5">
        <f>RTD("ice.xl",,"*HT","BRN 1!-ICE","D[tl:Union]","2021-01-27;2022-01-27","26")</f>
        <v>44259.25</v>
      </c>
      <c r="D243" s="3">
        <f>RTD("ice.xl",,"*E",D$8,"D[tl:Union]",$C243)</f>
        <v>61.39</v>
      </c>
      <c r="E243" s="3">
        <f>RTD("ice.xl",,"*E",E$8,"D[tl:Union]",$C243)</f>
        <v>58.498999999999945</v>
      </c>
      <c r="F243" s="3">
        <f>RTD("ice.xl",,"*E",F$8,"D[tl:Union]",$C243)</f>
        <v>70.357597330489725</v>
      </c>
      <c r="K243" s="5"/>
      <c r="L243" s="5"/>
      <c r="M243" s="5"/>
    </row>
    <row r="244" spans="3:13" x14ac:dyDescent="0.2">
      <c r="C244" s="5">
        <f>RTD("ice.xl",,"*HT","BRN 1!-ICE","D[tl:Union]","2021-01-27;2022-01-27","25")</f>
        <v>44258.25</v>
      </c>
      <c r="D244" s="3">
        <f>RTD("ice.xl",,"*E",D$8,"D[tl:Union]",$C244)</f>
        <v>59.66</v>
      </c>
      <c r="E244" s="3">
        <f>RTD("ice.xl",,"*E",E$8,"D[tl:Union]",$C244)</f>
        <v>58.177499999999938</v>
      </c>
      <c r="F244" s="3">
        <f>RTD("ice.xl",,"*E",F$8,"D[tl:Union]",$C244)</f>
        <v>65.852328604198036</v>
      </c>
      <c r="K244" s="5"/>
      <c r="L244" s="5"/>
      <c r="M244" s="5"/>
    </row>
    <row r="245" spans="3:13" x14ac:dyDescent="0.2">
      <c r="C245" s="5">
        <f>RTD("ice.xl",,"*HT","BRN 1!-ICE","D[tl:Union]","2021-01-27;2022-01-27","24")</f>
        <v>44257.25</v>
      </c>
      <c r="D245" s="3">
        <f>RTD("ice.xl",,"*E",D$8,"D[tl:Union]",$C245)</f>
        <v>58.51</v>
      </c>
      <c r="E245" s="3">
        <f>RTD("ice.xl",,"*E",E$8,"D[tl:Union]",$C245)</f>
        <v>57.927499999999938</v>
      </c>
      <c r="F245" s="3">
        <f>RTD("ice.xl",,"*E",F$8,"D[tl:Union]",$C245)</f>
        <v>62.226845408084117</v>
      </c>
      <c r="K245" s="5"/>
      <c r="L245" s="5"/>
      <c r="M245" s="5"/>
    </row>
    <row r="246" spans="3:13" x14ac:dyDescent="0.2">
      <c r="C246" s="5">
        <f>RTD("ice.xl",,"*HT","BRN 1!-ICE","D[tl:Union]","2021-01-27;2022-01-27","23")</f>
        <v>44256.25</v>
      </c>
      <c r="D246" s="3">
        <f>RTD("ice.xl",,"*E",D$8,"D[tl:Union]",$C246)</f>
        <v>58.9</v>
      </c>
      <c r="E246" s="3">
        <f>RTD("ice.xl",,"*E",E$8,"D[tl:Union]",$C246)</f>
        <v>57.704499999999939</v>
      </c>
      <c r="F246" s="3">
        <f>RTD("ice.xl",,"*E",F$8,"D[tl:Union]",$C246)</f>
        <v>64.43072673324329</v>
      </c>
      <c r="K246" s="5"/>
      <c r="L246" s="5"/>
      <c r="M246" s="5"/>
    </row>
    <row r="247" spans="3:13" x14ac:dyDescent="0.2">
      <c r="C247" s="5">
        <f>RTD("ice.xl",,"*HT","BRN 1!-ICE","D[tl:Union]","2021-01-27;2022-01-27","22")</f>
        <v>44253.25</v>
      </c>
      <c r="D247" s="3">
        <f>RTD("ice.xl",,"*E",D$8,"D[tl:Union]",$C247)</f>
        <v>59.48</v>
      </c>
      <c r="E247" s="3">
        <f>RTD("ice.xl",,"*E",E$8,"D[tl:Union]",$C247)</f>
        <v>57.422499999999935</v>
      </c>
      <c r="F247" s="3">
        <f>RTD("ice.xl",,"*E",F$8,"D[tl:Union]",$C247)</f>
        <v>67.824509774428734</v>
      </c>
      <c r="K247" s="5"/>
      <c r="L247" s="5"/>
      <c r="M247" s="5"/>
    </row>
    <row r="248" spans="3:13" x14ac:dyDescent="0.2">
      <c r="C248" s="5">
        <f>RTD("ice.xl",,"*HT","BRN 1!-ICE","D[tl:Union]","2021-01-27;2022-01-27","21")</f>
        <v>44252.25</v>
      </c>
      <c r="D248" s="3">
        <f>RTD("ice.xl",,"*E",D$8,"D[tl:Union]",$C248)</f>
        <v>61.14</v>
      </c>
      <c r="E248" s="3">
        <f>RTD("ice.xl",,"*E",E$8,"D[tl:Union]",$C248)</f>
        <v>57.057999999999936</v>
      </c>
      <c r="F248" s="3">
        <f>RTD("ice.xl",,"*E",F$8,"D[tl:Union]",$C248)</f>
        <v>79.161834776450746</v>
      </c>
      <c r="K248" s="5"/>
      <c r="L248" s="5"/>
      <c r="M248" s="5"/>
    </row>
    <row r="249" spans="3:13" x14ac:dyDescent="0.2">
      <c r="C249" s="5">
        <f>RTD("ice.xl",,"*HT","BRN 1!-ICE","D[tl:Union]","2021-01-27;2022-01-27","20")</f>
        <v>44251.25</v>
      </c>
      <c r="D249" s="3">
        <f>RTD("ice.xl",,"*E",D$8,"D[tl:Union]",$C249)</f>
        <v>61.2</v>
      </c>
      <c r="E249" s="3">
        <f>RTD("ice.xl",,"*E",E$8,"D[tl:Union]",$C249)</f>
        <v>56.616499999999931</v>
      </c>
      <c r="F249" s="3">
        <f>RTD("ice.xl",,"*E",F$8,"D[tl:Union]",$C249)</f>
        <v>79.618824529624462</v>
      </c>
      <c r="K249" s="5"/>
      <c r="L249" s="5"/>
      <c r="M249" s="5"/>
    </row>
    <row r="250" spans="3:13" x14ac:dyDescent="0.2">
      <c r="C250" s="5">
        <f>RTD("ice.xl",,"*HT","BRN 1!-ICE","D[tl:Union]","2021-01-27;2022-01-27","19")</f>
        <v>44250.25</v>
      </c>
      <c r="D250" s="3">
        <f>RTD("ice.xl",,"*E",D$8,"D[tl:Union]",$C250)</f>
        <v>59.75</v>
      </c>
      <c r="E250" s="3">
        <f>RTD("ice.xl",,"*E",E$8,"D[tl:Union]",$C250)</f>
        <v>56.196999999999925</v>
      </c>
      <c r="F250" s="3">
        <f>RTD("ice.xl",,"*E",F$8,"D[tl:Union]",$C250)</f>
        <v>76.50489848706394</v>
      </c>
      <c r="K250" s="5"/>
      <c r="L250" s="5"/>
      <c r="M250" s="5"/>
    </row>
    <row r="251" spans="3:13" x14ac:dyDescent="0.2">
      <c r="C251" s="5">
        <f>RTD("ice.xl",,"*HT","BRN 1!-ICE","D[tl:Union]","2021-01-27;2022-01-27","18")</f>
        <v>44249.25</v>
      </c>
      <c r="D251" s="3">
        <f>RTD("ice.xl",,"*E",D$8,"D[tl:Union]",$C251)</f>
        <v>59.49</v>
      </c>
      <c r="E251" s="3">
        <f>RTD("ice.xl",,"*E",E$8,"D[tl:Union]",$C251)</f>
        <v>55.845999999999925</v>
      </c>
      <c r="F251" s="3">
        <f>RTD("ice.xl",,"*E",F$8,"D[tl:Union]",$C251)</f>
        <v>75.877074370014739</v>
      </c>
      <c r="K251" s="5"/>
      <c r="L251" s="5"/>
      <c r="M251" s="5"/>
    </row>
    <row r="252" spans="3:13" x14ac:dyDescent="0.2">
      <c r="C252" s="5">
        <f>RTD("ice.xl",,"*HT","BRN 1!-ICE","D[tl:Union]","2021-01-27;2022-01-27","17")</f>
        <v>44246.25</v>
      </c>
      <c r="D252" s="3">
        <f>RTD("ice.xl",,"*E",D$8,"D[tl:Union]",$C252)</f>
        <v>57.76</v>
      </c>
      <c r="E252" s="3">
        <f>RTD("ice.xl",,"*E",E$8,"D[tl:Union]",$C252)</f>
        <v>55.519999999999925</v>
      </c>
      <c r="F252" s="3">
        <f>RTD("ice.xl",,"*E",F$8,"D[tl:Union]",$C252)</f>
        <v>70.974329552775203</v>
      </c>
      <c r="K252" s="5"/>
      <c r="L252" s="5"/>
      <c r="M252" s="5"/>
    </row>
    <row r="253" spans="3:13" x14ac:dyDescent="0.2">
      <c r="C253" s="5">
        <f>RTD("ice.xl",,"*HT","BRN 1!-ICE","D[tl:Union]","2021-01-27;2022-01-27","16")</f>
        <v>44245.25</v>
      </c>
      <c r="D253" s="3">
        <f>RTD("ice.xl",,"*E",D$8,"D[tl:Union]",$C253)</f>
        <v>58.26</v>
      </c>
      <c r="E253" s="3">
        <f>RTD("ice.xl",,"*E",E$8,"D[tl:Union]",$C253)</f>
        <v>55.263499999999929</v>
      </c>
      <c r="F253" s="3">
        <f>RTD("ice.xl",,"*E",F$8,"D[tl:Union]",$C253)</f>
        <v>75.168976924796041</v>
      </c>
      <c r="K253" s="5"/>
      <c r="L253" s="5"/>
      <c r="M253" s="5"/>
    </row>
    <row r="254" spans="3:13" x14ac:dyDescent="0.2">
      <c r="C254" s="5">
        <f>RTD("ice.xl",,"*HT","BRN 1!-ICE","D[tl:Union]","2021-01-27;2022-01-27","15")</f>
        <v>44244.25</v>
      </c>
      <c r="D254" s="3">
        <f>RTD("ice.xl",,"*E",D$8,"D[tl:Union]",$C254)</f>
        <v>58.54</v>
      </c>
      <c r="E254" s="3">
        <f>RTD("ice.xl",,"*E",E$8,"D[tl:Union]",$C254)</f>
        <v>55.008499999999934</v>
      </c>
      <c r="F254" s="3">
        <f>RTD("ice.xl",,"*E",F$8,"D[tl:Union]",$C254)</f>
        <v>77.609138901928631</v>
      </c>
      <c r="K254" s="5"/>
      <c r="L254" s="5"/>
      <c r="M254" s="5"/>
    </row>
    <row r="255" spans="3:13" x14ac:dyDescent="0.2">
      <c r="C255" s="5">
        <f>RTD("ice.xl",,"*HT","BRN 1!-ICE","D[tl:Union]","2021-01-27;2022-01-27","14")</f>
        <v>44243.25</v>
      </c>
      <c r="D255" s="3">
        <f>RTD("ice.xl",,"*E",D$8,"D[tl:Union]",$C255)</f>
        <v>58.15</v>
      </c>
      <c r="E255" s="3">
        <f>RTD("ice.xl",,"*E",E$8,"D[tl:Union]",$C255)</f>
        <v>54.740999999999943</v>
      </c>
      <c r="F255" s="3">
        <f>RTD("ice.xl",,"*E",F$8,"D[tl:Union]",$C255)</f>
        <v>76.604179596090162</v>
      </c>
      <c r="K255" s="5"/>
      <c r="L255" s="5"/>
      <c r="M255" s="5"/>
    </row>
    <row r="256" spans="3:13" x14ac:dyDescent="0.2">
      <c r="C256" s="5">
        <f>RTD("ice.xl",,"*HT","BRN 1!-ICE","D[tl:Union]","2021-01-27;2022-01-27","13")</f>
        <v>44242.25</v>
      </c>
      <c r="D256" s="3">
        <f>RTD("ice.xl",,"*E",D$8,"D[tl:Union]",$C256)</f>
        <v>58.08</v>
      </c>
      <c r="E256" s="3">
        <f>RTD("ice.xl",,"*E",E$8,"D[tl:Union]",$C256)</f>
        <v>54.498499999999936</v>
      </c>
      <c r="F256" s="3">
        <f>RTD("ice.xl",,"*E",F$8,"D[tl:Union]",$C256)</f>
        <v>76.423749300959997</v>
      </c>
      <c r="K256" s="5"/>
      <c r="L256" s="5"/>
      <c r="M256" s="5"/>
    </row>
    <row r="257" spans="3:13" x14ac:dyDescent="0.2">
      <c r="C257" s="5">
        <f>RTD("ice.xl",,"*HT","BRN 1!-ICE","D[tl:Union]","2021-01-27;2022-01-27","12")</f>
        <v>44239.25</v>
      </c>
      <c r="D257" s="3">
        <f>RTD("ice.xl",,"*E",D$8,"D[tl:Union]",$C257)</f>
        <v>57.43</v>
      </c>
      <c r="E257" s="3">
        <f>RTD("ice.xl",,"*E",E$8,"D[tl:Union]",$C257)</f>
        <v>54.22499999999993</v>
      </c>
      <c r="F257" s="3">
        <f>RTD("ice.xl",,"*E",F$8,"D[tl:Union]",$C257)</f>
        <v>74.70273842893954</v>
      </c>
      <c r="K257" s="5"/>
      <c r="L257" s="5"/>
      <c r="M257" s="5"/>
    </row>
    <row r="258" spans="3:13" x14ac:dyDescent="0.2">
      <c r="C258" s="5">
        <f>RTD("ice.xl",,"*HT","BRN 1!-ICE","D[tl:Union]","2021-01-27;2022-01-27","11")</f>
        <v>44238.25</v>
      </c>
      <c r="D258" s="3">
        <f>RTD("ice.xl",,"*E",D$8,"D[tl:Union]",$C258)</f>
        <v>56.71</v>
      </c>
      <c r="E258" s="3">
        <f>RTD("ice.xl",,"*E",E$8,"D[tl:Union]",$C258)</f>
        <v>54.004499999999929</v>
      </c>
      <c r="F258" s="3">
        <f>RTD("ice.xl",,"*E",F$8,"D[tl:Union]",$C258)</f>
        <v>72.59781232263559</v>
      </c>
      <c r="K258" s="5"/>
      <c r="L258" s="5"/>
      <c r="M258" s="5"/>
    </row>
    <row r="259" spans="3:13" x14ac:dyDescent="0.2">
      <c r="C259" s="5">
        <f>RTD("ice.xl",,"*HT","BRN 1!-ICE","D[tl:Union]","2021-01-27;2022-01-27","10")</f>
        <v>44237.25</v>
      </c>
      <c r="D259" s="3">
        <f>RTD("ice.xl",,"*E",D$8,"D[tl:Union]",$C259)</f>
        <v>57</v>
      </c>
      <c r="E259" s="3">
        <f>RTD("ice.xl",,"*E",E$8,"D[tl:Union]",$C259)</f>
        <v>53.859499999999926</v>
      </c>
      <c r="F259" s="3">
        <f>RTD("ice.xl",,"*E",F$8,"D[tl:Union]",$C259)</f>
        <v>74.985228708706714</v>
      </c>
      <c r="K259" s="5"/>
      <c r="L259" s="5"/>
      <c r="M259" s="5"/>
    </row>
    <row r="260" spans="3:13" x14ac:dyDescent="0.2">
      <c r="C260" s="5">
        <f>RTD("ice.xl",,"*HT","BRN 1!-ICE","D[tl:Union]","2021-01-27;2022-01-27","9")</f>
        <v>44236.25</v>
      </c>
      <c r="D260" s="3">
        <f>RTD("ice.xl",,"*E",D$8,"D[tl:Union]",$C260)</f>
        <v>56.76</v>
      </c>
      <c r="E260" s="3">
        <f>RTD("ice.xl",,"*E",E$8,"D[tl:Union]",$C260)</f>
        <v>53.685499999999919</v>
      </c>
      <c r="F260" s="3">
        <f>RTD("ice.xl",,"*E",F$8,"D[tl:Union]",$C260)</f>
        <v>74.321310873856604</v>
      </c>
      <c r="K260" s="5"/>
      <c r="L260" s="5"/>
      <c r="M260" s="5"/>
    </row>
    <row r="261" spans="3:13" x14ac:dyDescent="0.2">
      <c r="C261" s="5">
        <f>RTD("ice.xl",,"*HT","BRN 1!-ICE","D[tl:Union]","2021-01-27;2022-01-27","8")</f>
        <v>44235.25</v>
      </c>
      <c r="D261" s="3">
        <f>RTD("ice.xl",,"*E",D$8,"D[tl:Union]",$C261)</f>
        <v>56.41</v>
      </c>
      <c r="E261" s="3">
        <f>RTD("ice.xl",,"*E",E$8,"D[tl:Union]",$C261)</f>
        <v>53.51799999999993</v>
      </c>
      <c r="F261" s="3">
        <f>RTD("ice.xl",,"*E",F$8,"D[tl:Union]",$C261)</f>
        <v>73.341050988251851</v>
      </c>
      <c r="K261" s="5"/>
      <c r="L261" s="5"/>
      <c r="M261" s="5"/>
    </row>
    <row r="262" spans="3:13" x14ac:dyDescent="0.2">
      <c r="C262" s="5">
        <f>RTD("ice.xl",,"*HT","BRN 1!-ICE","D[tl:Union]","2021-01-27;2022-01-27","7")</f>
        <v>44232.25</v>
      </c>
      <c r="D262" s="3">
        <f>RTD("ice.xl",,"*E",D$8,"D[tl:Union]",$C262)</f>
        <v>55.36</v>
      </c>
      <c r="E262" s="3">
        <f>RTD("ice.xl",,"*E",E$8,"D[tl:Union]",$C262)</f>
        <v>53.331999999999923</v>
      </c>
      <c r="F262" s="3">
        <f>RTD("ice.xl",,"*E",F$8,"D[tl:Union]",$C262)</f>
        <v>70.086589203679026</v>
      </c>
      <c r="K262" s="5"/>
      <c r="L262" s="5"/>
      <c r="M262" s="5"/>
    </row>
    <row r="263" spans="3:13" x14ac:dyDescent="0.2">
      <c r="C263" s="5">
        <f>RTD("ice.xl",,"*HT","BRN 1!-ICE","D[tl:Union]","2021-01-27;2022-01-27","6")</f>
        <v>44231.25</v>
      </c>
      <c r="D263" s="3">
        <f>RTD("ice.xl",,"*E",D$8,"D[tl:Union]",$C263)</f>
        <v>54.96</v>
      </c>
      <c r="E263" s="3">
        <f>RTD("ice.xl",,"*E",E$8,"D[tl:Union]",$C263)</f>
        <v>53.195999999999934</v>
      </c>
      <c r="F263" s="3">
        <f>RTD("ice.xl",,"*E",F$8,"D[tl:Union]",$C263)</f>
        <v>68.703912994693198</v>
      </c>
      <c r="K263" s="5"/>
      <c r="L263" s="5"/>
      <c r="M263" s="5"/>
    </row>
    <row r="264" spans="3:13" x14ac:dyDescent="0.2">
      <c r="C264" s="5">
        <f>RTD("ice.xl",,"*HT","BRN 1!-ICE","D[tl:Union]","2021-01-27;2022-01-27","5")</f>
        <v>44230.25</v>
      </c>
      <c r="D264" s="3">
        <f>RTD("ice.xl",,"*E",D$8,"D[tl:Union]",$C264)</f>
        <v>54.66</v>
      </c>
      <c r="E264" s="3">
        <f>RTD("ice.xl",,"*E",E$8,"D[tl:Union]",$C264)</f>
        <v>53.02849999999993</v>
      </c>
      <c r="F264" s="3">
        <f>RTD("ice.xl",,"*E",F$8,"D[tl:Union]",$C264)</f>
        <v>67.638119224524033</v>
      </c>
      <c r="K264" s="5"/>
      <c r="L264" s="5"/>
      <c r="M264" s="5"/>
    </row>
    <row r="265" spans="3:13" x14ac:dyDescent="0.2">
      <c r="C265" s="5">
        <f>RTD("ice.xl",,"*HT","BRN 1!-ICE","D[tl:Union]","2021-01-27;2022-01-27","4")</f>
        <v>44229.25</v>
      </c>
      <c r="D265" s="3">
        <f>RTD("ice.xl",,"*E",D$8,"D[tl:Union]",$C265)</f>
        <v>54.05</v>
      </c>
      <c r="E265" s="3">
        <f>RTD("ice.xl",,"*E",E$8,"D[tl:Union]",$C265)</f>
        <v>52.864499999999929</v>
      </c>
      <c r="F265" s="3">
        <f>RTD("ice.xl",,"*E",F$8,"D[tl:Union]",$C265)</f>
        <v>65.359344330275974</v>
      </c>
      <c r="K265" s="5"/>
      <c r="L265" s="5"/>
      <c r="M265" s="5"/>
    </row>
    <row r="266" spans="3:13" x14ac:dyDescent="0.2">
      <c r="C266" s="5">
        <f>RTD("ice.xl",,"*HT","BRN 1!-ICE","D[tl:Union]","2021-01-27;2022-01-27","3")</f>
        <v>44228.25</v>
      </c>
      <c r="D266" s="3">
        <f>RTD("ice.xl",,"*E",D$8,"D[tl:Union]",$C266)</f>
        <v>53.26</v>
      </c>
      <c r="E266" s="3">
        <f>RTD("ice.xl",,"*E",E$8,"D[tl:Union]",$C266)</f>
        <v>52.729499999999931</v>
      </c>
      <c r="F266" s="3">
        <f>RTD("ice.xl",,"*E",F$8,"D[tl:Union]",$C266)</f>
        <v>62.073629918805459</v>
      </c>
      <c r="K266" s="5"/>
      <c r="L266" s="5"/>
      <c r="M266" s="5"/>
    </row>
    <row r="267" spans="3:13" x14ac:dyDescent="0.2">
      <c r="C267" s="5">
        <f>RTD("ice.xl",,"*HT","BRN 1!-ICE","D[tl:Union]","2021-01-27;2022-01-27","2")</f>
        <v>44225.25</v>
      </c>
      <c r="D267" s="3">
        <f>RTD("ice.xl",,"*E",D$8,"D[tl:Union]",$C267)</f>
        <v>52.19</v>
      </c>
      <c r="E267" s="3">
        <f>RTD("ice.xl",,"*E",E$8,"D[tl:Union]",$C267)</f>
        <v>52.562499999999929</v>
      </c>
      <c r="F267" s="3">
        <f>RTD("ice.xl",,"*E",F$8,"D[tl:Union]",$C267)</f>
        <v>56.801409242540714</v>
      </c>
      <c r="K267" s="5"/>
      <c r="L267" s="5"/>
      <c r="M267" s="5"/>
    </row>
    <row r="268" spans="3:13" x14ac:dyDescent="0.2">
      <c r="C268" s="5">
        <f>RTD("ice.xl",,"*HT","BRN 1!-ICE","D[tl:Union]","2021-01-27;2022-01-27","1")</f>
        <v>44224.25</v>
      </c>
      <c r="D268" s="3">
        <f>RTD("ice.xl",,"*E",D$8,"D[tl:Union]",$C268)</f>
        <v>52.31</v>
      </c>
      <c r="E268" s="3">
        <f>RTD("ice.xl",,"*E",E$8,"D[tl:Union]",$C268)</f>
        <v>52.47349999999993</v>
      </c>
      <c r="F268" s="3">
        <f>RTD("ice.xl",,"*E",F$8,"D[tl:Union]",$C268)</f>
        <v>57.65532055329669</v>
      </c>
      <c r="K268" s="5"/>
      <c r="L268" s="5"/>
      <c r="M268" s="5"/>
    </row>
    <row r="269" spans="3:13" x14ac:dyDescent="0.2">
      <c r="C269" s="5">
        <f>RTD("ice.xl",,"*HT","BRN 1!-ICE","D[tl:Union]","2021-01-27;2022-01-27","0")</f>
        <v>44223.25</v>
      </c>
      <c r="D269" s="3">
        <f>RTD("ice.xl",,"*E",D$8,"D[tl:Union]",$C269)</f>
        <v>52.81</v>
      </c>
      <c r="E269" s="3">
        <f>RTD("ice.xl",,"*E",E$8,"D[tl:Union]",$C269)</f>
        <v>52.380499999999941</v>
      </c>
      <c r="F269" s="3">
        <f>RTD("ice.xl",,"*E",F$8,"D[tl:Union]",$C269)</f>
        <v>61.303277581003009</v>
      </c>
      <c r="K269" s="5"/>
      <c r="L269" s="5"/>
      <c r="M269" s="5"/>
    </row>
    <row r="270" spans="3:13" x14ac:dyDescent="0.2">
      <c r="C270" s="5"/>
      <c r="K270" s="5"/>
      <c r="L270" s="5"/>
      <c r="M270" s="5"/>
    </row>
    <row r="271" spans="3:13" x14ac:dyDescent="0.2">
      <c r="C271" s="5"/>
      <c r="K271" s="5"/>
      <c r="L271" s="5"/>
      <c r="M271" s="5"/>
    </row>
    <row r="272" spans="3:13" x14ac:dyDescent="0.2">
      <c r="C272" s="5"/>
      <c r="K272" s="5"/>
      <c r="L272" s="5"/>
      <c r="M272" s="5"/>
    </row>
    <row r="273" spans="3:13" x14ac:dyDescent="0.2">
      <c r="C273" s="5"/>
      <c r="K273" s="5"/>
      <c r="L273" s="5"/>
      <c r="M273" s="5"/>
    </row>
    <row r="274" spans="3:13" x14ac:dyDescent="0.2">
      <c r="C274" s="5"/>
      <c r="K274" s="5"/>
      <c r="L274" s="5"/>
      <c r="M274" s="5"/>
    </row>
    <row r="275" spans="3:13" x14ac:dyDescent="0.2">
      <c r="C275" s="5"/>
      <c r="K275" s="5"/>
      <c r="L275" s="5"/>
      <c r="M275" s="5"/>
    </row>
    <row r="276" spans="3:13" x14ac:dyDescent="0.2">
      <c r="C276" s="5"/>
      <c r="K276" s="5"/>
      <c r="L276" s="5"/>
      <c r="M276" s="5"/>
    </row>
    <row r="277" spans="3:13" x14ac:dyDescent="0.2">
      <c r="C277" s="5"/>
      <c r="K277" s="5"/>
      <c r="L277" s="5"/>
      <c r="M277" s="5"/>
    </row>
    <row r="278" spans="3:13" x14ac:dyDescent="0.2">
      <c r="C278" s="5"/>
      <c r="K278" s="5"/>
      <c r="L278" s="5"/>
      <c r="M278" s="5"/>
    </row>
    <row r="279" spans="3:13" x14ac:dyDescent="0.2">
      <c r="C279" s="5"/>
      <c r="K279" s="5"/>
      <c r="L279" s="5"/>
      <c r="M279" s="5"/>
    </row>
    <row r="280" spans="3:13" x14ac:dyDescent="0.2">
      <c r="C280" s="5"/>
      <c r="K280" s="5"/>
      <c r="L280" s="5"/>
      <c r="M280" s="5"/>
    </row>
    <row r="281" spans="3:13" x14ac:dyDescent="0.2">
      <c r="C281" s="5"/>
      <c r="K281" s="5"/>
      <c r="L281" s="5"/>
      <c r="M281" s="5"/>
    </row>
    <row r="282" spans="3:13" x14ac:dyDescent="0.2">
      <c r="C282" s="5"/>
      <c r="K282" s="5"/>
      <c r="L282" s="5"/>
      <c r="M282" s="5"/>
    </row>
    <row r="283" spans="3:13" x14ac:dyDescent="0.2">
      <c r="C283" s="5"/>
      <c r="K283" s="5"/>
      <c r="L283" s="5"/>
      <c r="M283" s="5"/>
    </row>
    <row r="284" spans="3:13" x14ac:dyDescent="0.2">
      <c r="C284" s="5"/>
      <c r="K284" s="5"/>
      <c r="L284" s="5"/>
      <c r="M284" s="5"/>
    </row>
    <row r="285" spans="3:13" x14ac:dyDescent="0.2">
      <c r="C285" s="5"/>
      <c r="K285" s="5"/>
      <c r="L285" s="5"/>
      <c r="M285" s="5"/>
    </row>
    <row r="286" spans="3:13" x14ac:dyDescent="0.2">
      <c r="C286" s="5"/>
      <c r="K286" s="5"/>
      <c r="L286" s="5"/>
      <c r="M286" s="5"/>
    </row>
    <row r="287" spans="3:13" x14ac:dyDescent="0.2">
      <c r="C287" s="5"/>
      <c r="K287" s="5"/>
      <c r="L287" s="5"/>
      <c r="M287" s="5"/>
    </row>
    <row r="288" spans="3:13" x14ac:dyDescent="0.2">
      <c r="C288" s="5"/>
      <c r="K288" s="5"/>
      <c r="L288" s="5"/>
      <c r="M288" s="5"/>
    </row>
    <row r="289" spans="3:13" x14ac:dyDescent="0.2">
      <c r="C289" s="5"/>
      <c r="K289" s="5"/>
      <c r="L289" s="5"/>
      <c r="M289" s="5"/>
    </row>
    <row r="290" spans="3:13" x14ac:dyDescent="0.2">
      <c r="C290" s="5"/>
      <c r="K290" s="5"/>
      <c r="L290" s="5"/>
      <c r="M290" s="5"/>
    </row>
    <row r="291" spans="3:13" x14ac:dyDescent="0.2">
      <c r="C291" s="5"/>
      <c r="K291" s="5"/>
      <c r="L291" s="5"/>
      <c r="M291" s="5"/>
    </row>
    <row r="292" spans="3:13" x14ac:dyDescent="0.2">
      <c r="C292" s="5"/>
      <c r="K292" s="5"/>
      <c r="L292" s="5"/>
      <c r="M292" s="5"/>
    </row>
    <row r="293" spans="3:13" x14ac:dyDescent="0.2">
      <c r="C293" s="5"/>
      <c r="K293" s="5"/>
      <c r="L293" s="5"/>
      <c r="M293" s="5"/>
    </row>
    <row r="294" spans="3:13" x14ac:dyDescent="0.2">
      <c r="C294" s="5"/>
      <c r="K294" s="5"/>
      <c r="L294" s="5"/>
      <c r="M294" s="5"/>
    </row>
    <row r="295" spans="3:13" x14ac:dyDescent="0.2">
      <c r="C295" s="5"/>
      <c r="K295" s="5"/>
      <c r="L295" s="5"/>
      <c r="M295" s="5"/>
    </row>
    <row r="296" spans="3:13" x14ac:dyDescent="0.2">
      <c r="C296" s="5"/>
      <c r="K296" s="5"/>
      <c r="L296" s="5"/>
      <c r="M296" s="5"/>
    </row>
    <row r="297" spans="3:13" x14ac:dyDescent="0.2">
      <c r="C297" s="5"/>
      <c r="K297" s="5"/>
      <c r="L297" s="5"/>
      <c r="M297" s="5"/>
    </row>
    <row r="298" spans="3:13" x14ac:dyDescent="0.2">
      <c r="C298" s="5"/>
      <c r="K298" s="5"/>
      <c r="L298" s="5"/>
      <c r="M298" s="5"/>
    </row>
    <row r="299" spans="3:13" x14ac:dyDescent="0.2">
      <c r="C299" s="5"/>
      <c r="K299" s="5"/>
      <c r="L299" s="5"/>
      <c r="M299" s="5"/>
    </row>
    <row r="300" spans="3:13" x14ac:dyDescent="0.2">
      <c r="C300" s="5"/>
      <c r="K300" s="5"/>
      <c r="L300" s="5"/>
      <c r="M300" s="5"/>
    </row>
    <row r="301" spans="3:13" x14ac:dyDescent="0.2">
      <c r="C301" s="5"/>
      <c r="K301" s="5"/>
      <c r="L301" s="5"/>
      <c r="M301" s="5"/>
    </row>
    <row r="302" spans="3:13" x14ac:dyDescent="0.2">
      <c r="C302" s="5"/>
      <c r="K302" s="5"/>
      <c r="L302" s="5"/>
      <c r="M302" s="5"/>
    </row>
    <row r="303" spans="3:13" x14ac:dyDescent="0.2">
      <c r="C303" s="5"/>
      <c r="K303" s="5"/>
      <c r="L303" s="5"/>
      <c r="M303" s="5"/>
    </row>
    <row r="304" spans="3:13" x14ac:dyDescent="0.2">
      <c r="C304" s="5"/>
      <c r="K304" s="5"/>
      <c r="L304" s="5"/>
      <c r="M304" s="5"/>
    </row>
    <row r="305" spans="3:13" x14ac:dyDescent="0.2">
      <c r="C305" s="5"/>
      <c r="K305" s="5"/>
      <c r="L305" s="5"/>
      <c r="M305" s="5"/>
    </row>
    <row r="306" spans="3:13" x14ac:dyDescent="0.2">
      <c r="C306" s="5"/>
      <c r="K306" s="5"/>
      <c r="L306" s="5"/>
      <c r="M306" s="5"/>
    </row>
    <row r="307" spans="3:13" x14ac:dyDescent="0.2">
      <c r="C307" s="5"/>
      <c r="K307" s="5"/>
      <c r="L307" s="5"/>
      <c r="M307" s="5"/>
    </row>
    <row r="308" spans="3:13" x14ac:dyDescent="0.2">
      <c r="C308" s="5"/>
      <c r="K308" s="5"/>
      <c r="L308" s="5"/>
      <c r="M308" s="5"/>
    </row>
    <row r="309" spans="3:13" x14ac:dyDescent="0.2">
      <c r="C309" s="5"/>
      <c r="K309" s="5"/>
      <c r="L309" s="5"/>
      <c r="M309" s="5"/>
    </row>
    <row r="310" spans="3:13" x14ac:dyDescent="0.2">
      <c r="C310" s="5"/>
      <c r="K310" s="5"/>
      <c r="L310" s="5"/>
      <c r="M310" s="5"/>
    </row>
    <row r="311" spans="3:13" x14ac:dyDescent="0.2">
      <c r="C311" s="5"/>
      <c r="K311" s="5"/>
      <c r="L311" s="5"/>
      <c r="M311" s="5"/>
    </row>
    <row r="312" spans="3:13" x14ac:dyDescent="0.2">
      <c r="C312" s="5"/>
      <c r="K312" s="5"/>
      <c r="L312" s="5"/>
      <c r="M312" s="5"/>
    </row>
    <row r="313" spans="3:13" x14ac:dyDescent="0.2">
      <c r="C313" s="5"/>
      <c r="K313" s="5"/>
      <c r="L313" s="5"/>
      <c r="M313" s="5"/>
    </row>
    <row r="314" spans="3:13" x14ac:dyDescent="0.2">
      <c r="C314" s="5"/>
      <c r="K314" s="5"/>
      <c r="L314" s="5"/>
      <c r="M314" s="5"/>
    </row>
    <row r="315" spans="3:13" x14ac:dyDescent="0.2">
      <c r="C315" s="5"/>
      <c r="K315" s="5"/>
      <c r="L315" s="5"/>
      <c r="M315" s="5"/>
    </row>
    <row r="316" spans="3:13" x14ac:dyDescent="0.2">
      <c r="C316" s="5"/>
      <c r="K316" s="5"/>
      <c r="L316" s="5"/>
      <c r="M316" s="5"/>
    </row>
    <row r="317" spans="3:13" x14ac:dyDescent="0.2">
      <c r="C317" s="5"/>
      <c r="K317" s="5"/>
      <c r="L317" s="5"/>
      <c r="M317" s="5"/>
    </row>
    <row r="318" spans="3:13" x14ac:dyDescent="0.2">
      <c r="C318" s="5"/>
      <c r="K318" s="5"/>
      <c r="L318" s="5"/>
      <c r="M318" s="5"/>
    </row>
    <row r="319" spans="3:13" x14ac:dyDescent="0.2">
      <c r="C319" s="5"/>
      <c r="K319" s="5"/>
      <c r="L319" s="5"/>
      <c r="M319" s="5"/>
    </row>
    <row r="320" spans="3:13" x14ac:dyDescent="0.2">
      <c r="C320" s="5"/>
      <c r="K320" s="5"/>
      <c r="L320" s="5"/>
      <c r="M320" s="5"/>
    </row>
    <row r="321" spans="3:13" x14ac:dyDescent="0.2">
      <c r="C321" s="5"/>
      <c r="K321" s="5"/>
      <c r="L321" s="5"/>
      <c r="M321" s="5"/>
    </row>
    <row r="322" spans="3:13" x14ac:dyDescent="0.2">
      <c r="C322" s="5"/>
      <c r="K322" s="5"/>
      <c r="L322" s="5"/>
      <c r="M322" s="5"/>
    </row>
    <row r="323" spans="3:13" x14ac:dyDescent="0.2">
      <c r="C323" s="5"/>
      <c r="K323" s="5"/>
      <c r="L323" s="5"/>
      <c r="M323" s="5"/>
    </row>
    <row r="324" spans="3:13" x14ac:dyDescent="0.2">
      <c r="C324" s="5"/>
      <c r="K324" s="5"/>
      <c r="L324" s="5"/>
      <c r="M324" s="5"/>
    </row>
    <row r="325" spans="3:13" x14ac:dyDescent="0.2">
      <c r="C325" s="5"/>
      <c r="K325" s="5"/>
      <c r="L325" s="5"/>
      <c r="M325" s="5"/>
    </row>
    <row r="326" spans="3:13" x14ac:dyDescent="0.2">
      <c r="C326" s="5"/>
      <c r="K326" s="5"/>
      <c r="L326" s="5"/>
      <c r="M326" s="5"/>
    </row>
    <row r="327" spans="3:13" x14ac:dyDescent="0.2">
      <c r="C327" s="5"/>
      <c r="K327" s="5"/>
      <c r="L327" s="5"/>
      <c r="M327" s="5"/>
    </row>
    <row r="328" spans="3:13" x14ac:dyDescent="0.2">
      <c r="C328" s="5"/>
      <c r="K328" s="5"/>
      <c r="L328" s="5"/>
      <c r="M328" s="5"/>
    </row>
    <row r="329" spans="3:13" x14ac:dyDescent="0.2">
      <c r="C329" s="5"/>
      <c r="K329" s="5"/>
      <c r="L329" s="5"/>
      <c r="M329" s="5"/>
    </row>
    <row r="330" spans="3:13" x14ac:dyDescent="0.2">
      <c r="C330" s="5"/>
      <c r="K330" s="5"/>
      <c r="L330" s="5"/>
      <c r="M330" s="5"/>
    </row>
    <row r="331" spans="3:13" x14ac:dyDescent="0.2">
      <c r="C331" s="5"/>
      <c r="K331" s="5"/>
      <c r="L331" s="5"/>
      <c r="M331" s="5"/>
    </row>
    <row r="332" spans="3:13" x14ac:dyDescent="0.2">
      <c r="C332" s="5"/>
      <c r="K332" s="5"/>
      <c r="L332" s="5"/>
      <c r="M332" s="5"/>
    </row>
    <row r="333" spans="3:13" x14ac:dyDescent="0.2">
      <c r="C333" s="5"/>
      <c r="K333" s="5"/>
      <c r="L333" s="5"/>
      <c r="M333" s="5"/>
    </row>
    <row r="334" spans="3:13" x14ac:dyDescent="0.2">
      <c r="C334" s="5"/>
      <c r="K334" s="5"/>
      <c r="L334" s="5"/>
      <c r="M334" s="5"/>
    </row>
    <row r="335" spans="3:13" x14ac:dyDescent="0.2">
      <c r="C335" s="5"/>
      <c r="K335" s="5"/>
      <c r="L335" s="5"/>
      <c r="M335" s="5"/>
    </row>
    <row r="336" spans="3:13" x14ac:dyDescent="0.2">
      <c r="C336" s="5"/>
      <c r="K336" s="5"/>
      <c r="L336" s="5"/>
      <c r="M336" s="5"/>
    </row>
    <row r="337" spans="3:13" x14ac:dyDescent="0.2">
      <c r="C337" s="5"/>
      <c r="K337" s="5"/>
      <c r="L337" s="5"/>
      <c r="M337" s="5"/>
    </row>
    <row r="338" spans="3:13" x14ac:dyDescent="0.2">
      <c r="C338" s="5"/>
      <c r="K338" s="5"/>
      <c r="L338" s="5"/>
      <c r="M338" s="5"/>
    </row>
    <row r="339" spans="3:13" x14ac:dyDescent="0.2">
      <c r="C339" s="5"/>
      <c r="K339" s="5"/>
      <c r="L339" s="5"/>
      <c r="M339" s="5"/>
    </row>
    <row r="340" spans="3:13" x14ac:dyDescent="0.2">
      <c r="C340" s="5"/>
      <c r="K340" s="5"/>
      <c r="L340" s="5"/>
      <c r="M340" s="5"/>
    </row>
    <row r="341" spans="3:13" x14ac:dyDescent="0.2">
      <c r="C341" s="5"/>
      <c r="K341" s="5"/>
      <c r="L341" s="5"/>
      <c r="M341" s="5"/>
    </row>
    <row r="342" spans="3:13" x14ac:dyDescent="0.2">
      <c r="C342" s="5"/>
      <c r="K342" s="5"/>
      <c r="L342" s="5"/>
      <c r="M342" s="5"/>
    </row>
    <row r="343" spans="3:13" x14ac:dyDescent="0.2">
      <c r="C343" s="5"/>
      <c r="K343" s="5"/>
      <c r="L343" s="5"/>
      <c r="M343" s="5"/>
    </row>
    <row r="344" spans="3:13" x14ac:dyDescent="0.2">
      <c r="C344" s="5"/>
      <c r="K344" s="5"/>
      <c r="L344" s="5"/>
      <c r="M344" s="5"/>
    </row>
    <row r="345" spans="3:13" x14ac:dyDescent="0.2">
      <c r="C345" s="5"/>
      <c r="K345" s="5"/>
      <c r="L345" s="5"/>
      <c r="M345" s="5"/>
    </row>
    <row r="346" spans="3:13" x14ac:dyDescent="0.2">
      <c r="C346" s="5"/>
      <c r="K346" s="5"/>
      <c r="L346" s="5"/>
      <c r="M346" s="5"/>
    </row>
    <row r="347" spans="3:13" x14ac:dyDescent="0.2">
      <c r="C347" s="5"/>
      <c r="K347" s="5"/>
      <c r="L347" s="5"/>
      <c r="M347" s="5"/>
    </row>
    <row r="348" spans="3:13" x14ac:dyDescent="0.2">
      <c r="C348" s="5"/>
      <c r="K348" s="5"/>
      <c r="L348" s="5"/>
      <c r="M348" s="5"/>
    </row>
    <row r="349" spans="3:13" x14ac:dyDescent="0.2">
      <c r="C349" s="5"/>
      <c r="K349" s="5"/>
      <c r="L349" s="5"/>
      <c r="M349" s="5"/>
    </row>
    <row r="350" spans="3:13" x14ac:dyDescent="0.2">
      <c r="C350" s="5"/>
      <c r="K350" s="5"/>
      <c r="L350" s="5"/>
      <c r="M350" s="5"/>
    </row>
    <row r="351" spans="3:13" x14ac:dyDescent="0.2">
      <c r="C351" s="5"/>
      <c r="K351" s="5"/>
      <c r="L351" s="5"/>
      <c r="M351" s="5"/>
    </row>
    <row r="352" spans="3:13" x14ac:dyDescent="0.2">
      <c r="C352" s="5"/>
      <c r="K352" s="5"/>
      <c r="L352" s="5"/>
      <c r="M352" s="5"/>
    </row>
    <row r="353" spans="3:13" x14ac:dyDescent="0.2">
      <c r="C353" s="5"/>
      <c r="K353" s="5"/>
      <c r="L353" s="5"/>
      <c r="M353" s="5"/>
    </row>
    <row r="354" spans="3:13" x14ac:dyDescent="0.2">
      <c r="C354" s="5"/>
      <c r="K354" s="5"/>
      <c r="L354" s="5"/>
      <c r="M354" s="5"/>
    </row>
    <row r="355" spans="3:13" x14ac:dyDescent="0.2">
      <c r="C355" s="5"/>
      <c r="K355" s="5"/>
      <c r="L355" s="5"/>
      <c r="M355" s="5"/>
    </row>
    <row r="356" spans="3:13" x14ac:dyDescent="0.2">
      <c r="C356" s="5"/>
      <c r="K356" s="5"/>
      <c r="L356" s="5"/>
      <c r="M356" s="5"/>
    </row>
    <row r="357" spans="3:13" x14ac:dyDescent="0.2">
      <c r="C357" s="5"/>
      <c r="K357" s="5"/>
      <c r="L357" s="5"/>
      <c r="M357" s="5"/>
    </row>
    <row r="358" spans="3:13" x14ac:dyDescent="0.2">
      <c r="C358" s="5"/>
      <c r="K358" s="5"/>
      <c r="L358" s="5"/>
      <c r="M358" s="5"/>
    </row>
    <row r="359" spans="3:13" x14ac:dyDescent="0.2">
      <c r="C359" s="5"/>
      <c r="K359" s="5"/>
      <c r="L359" s="5"/>
      <c r="M359" s="5"/>
    </row>
    <row r="360" spans="3:13" x14ac:dyDescent="0.2">
      <c r="C360" s="5"/>
      <c r="K360" s="5"/>
      <c r="L360" s="5"/>
      <c r="M360" s="5"/>
    </row>
    <row r="361" spans="3:13" x14ac:dyDescent="0.2">
      <c r="C361" s="5"/>
      <c r="K361" s="5"/>
      <c r="L361" s="5"/>
      <c r="M361" s="5"/>
    </row>
    <row r="362" spans="3:13" x14ac:dyDescent="0.2">
      <c r="C362" s="5"/>
      <c r="K362" s="5"/>
      <c r="L362" s="5"/>
      <c r="M362" s="5"/>
    </row>
    <row r="363" spans="3:13" x14ac:dyDescent="0.2">
      <c r="C363" s="5"/>
      <c r="K363" s="5"/>
      <c r="L363" s="5"/>
      <c r="M363" s="5"/>
    </row>
    <row r="364" spans="3:13" x14ac:dyDescent="0.2">
      <c r="C364" s="5"/>
      <c r="K364" s="5"/>
      <c r="L364" s="5"/>
      <c r="M364" s="5"/>
    </row>
    <row r="365" spans="3:13" x14ac:dyDescent="0.2">
      <c r="C365" s="5"/>
      <c r="K365" s="5"/>
      <c r="L365" s="5"/>
      <c r="M365" s="5"/>
    </row>
    <row r="366" spans="3:13" x14ac:dyDescent="0.2">
      <c r="C366" s="5"/>
      <c r="K366" s="5"/>
      <c r="L366" s="5"/>
      <c r="M366" s="5"/>
    </row>
    <row r="367" spans="3:13" x14ac:dyDescent="0.2">
      <c r="C367" s="5"/>
      <c r="K367" s="5"/>
      <c r="L367" s="5"/>
      <c r="M367" s="5"/>
    </row>
    <row r="368" spans="3:13" x14ac:dyDescent="0.2">
      <c r="C368" s="5"/>
      <c r="K368" s="5"/>
      <c r="L368" s="5"/>
      <c r="M368" s="5"/>
    </row>
    <row r="369" spans="3:13" x14ac:dyDescent="0.2">
      <c r="C369" s="5"/>
      <c r="K369" s="5"/>
      <c r="L369" s="5"/>
      <c r="M369" s="5"/>
    </row>
    <row r="370" spans="3:13" x14ac:dyDescent="0.2">
      <c r="C370" s="5"/>
      <c r="K370" s="5"/>
      <c r="L370" s="5"/>
      <c r="M370" s="5"/>
    </row>
    <row r="371" spans="3:13" x14ac:dyDescent="0.2">
      <c r="C371" s="5"/>
      <c r="K371" s="5"/>
      <c r="L371" s="5"/>
      <c r="M371" s="5"/>
    </row>
    <row r="372" spans="3:13" x14ac:dyDescent="0.2">
      <c r="C372" s="5"/>
      <c r="K372" s="5"/>
      <c r="L372" s="5"/>
      <c r="M372" s="5"/>
    </row>
    <row r="373" spans="3:13" x14ac:dyDescent="0.2">
      <c r="C373" s="5"/>
      <c r="K373" s="5"/>
      <c r="L373" s="5"/>
      <c r="M373" s="5"/>
    </row>
    <row r="374" spans="3:13" x14ac:dyDescent="0.2">
      <c r="C374" s="5"/>
      <c r="K374" s="5"/>
      <c r="L374" s="5"/>
      <c r="M374" s="5"/>
    </row>
    <row r="375" spans="3:13" x14ac:dyDescent="0.2">
      <c r="C375" s="5"/>
      <c r="K375" s="5"/>
      <c r="L375" s="5"/>
      <c r="M375" s="5"/>
    </row>
    <row r="376" spans="3:13" x14ac:dyDescent="0.2">
      <c r="C376" s="5"/>
      <c r="K376" s="5"/>
      <c r="L376" s="5"/>
    </row>
    <row r="377" spans="3:13" x14ac:dyDescent="0.2">
      <c r="C377" s="5"/>
    </row>
    <row r="378" spans="3:13" x14ac:dyDescent="0.2">
      <c r="C378" s="5"/>
    </row>
    <row r="379" spans="3:13" x14ac:dyDescent="0.2">
      <c r="C379" s="5"/>
    </row>
    <row r="380" spans="3:13" x14ac:dyDescent="0.2">
      <c r="C380" s="5"/>
    </row>
    <row r="381" spans="3:13" x14ac:dyDescent="0.2">
      <c r="C381" s="5"/>
    </row>
    <row r="382" spans="3:13" x14ac:dyDescent="0.2">
      <c r="C382" s="5"/>
    </row>
    <row r="383" spans="3:13" x14ac:dyDescent="0.2">
      <c r="C383" s="5"/>
    </row>
    <row r="384" spans="3:13" x14ac:dyDescent="0.2">
      <c r="C384" s="5"/>
    </row>
    <row r="385" spans="3:3" x14ac:dyDescent="0.2">
      <c r="C385" s="5"/>
    </row>
    <row r="386" spans="3:3" x14ac:dyDescent="0.2">
      <c r="C386" s="5"/>
    </row>
    <row r="387" spans="3:3" x14ac:dyDescent="0.2">
      <c r="C387" s="5"/>
    </row>
    <row r="388" spans="3:3" x14ac:dyDescent="0.2">
      <c r="C388" s="5"/>
    </row>
    <row r="389" spans="3:3" x14ac:dyDescent="0.2">
      <c r="C389" s="5"/>
    </row>
    <row r="390" spans="3:3" x14ac:dyDescent="0.2">
      <c r="C390" s="5"/>
    </row>
    <row r="391" spans="3:3" x14ac:dyDescent="0.2">
      <c r="C391" s="5"/>
    </row>
    <row r="392" spans="3:3" x14ac:dyDescent="0.2">
      <c r="C392" s="5"/>
    </row>
    <row r="393" spans="3:3" x14ac:dyDescent="0.2">
      <c r="C393" s="5"/>
    </row>
    <row r="394" spans="3:3" x14ac:dyDescent="0.2">
      <c r="C394" s="5"/>
    </row>
    <row r="395" spans="3:3" x14ac:dyDescent="0.2">
      <c r="C395" s="5"/>
    </row>
    <row r="396" spans="3:3" x14ac:dyDescent="0.2">
      <c r="C396" s="5"/>
    </row>
    <row r="397" spans="3:3" x14ac:dyDescent="0.2">
      <c r="C397" s="5"/>
    </row>
    <row r="398" spans="3:3" x14ac:dyDescent="0.2">
      <c r="C398" s="5"/>
    </row>
    <row r="399" spans="3:3" x14ac:dyDescent="0.2">
      <c r="C399" s="5"/>
    </row>
    <row r="400" spans="3:3" x14ac:dyDescent="0.2">
      <c r="C400" s="5"/>
    </row>
    <row r="401" spans="3:3" x14ac:dyDescent="0.2">
      <c r="C401" s="5"/>
    </row>
    <row r="402" spans="3:3" x14ac:dyDescent="0.2">
      <c r="C402" s="5"/>
    </row>
    <row r="403" spans="3:3" x14ac:dyDescent="0.2">
      <c r="C403" s="5"/>
    </row>
    <row r="404" spans="3:3" x14ac:dyDescent="0.2">
      <c r="C404" s="5"/>
    </row>
    <row r="405" spans="3:3" x14ac:dyDescent="0.2">
      <c r="C405" s="5"/>
    </row>
    <row r="406" spans="3:3" x14ac:dyDescent="0.2">
      <c r="C406" s="5"/>
    </row>
    <row r="407" spans="3:3" x14ac:dyDescent="0.2">
      <c r="C407" s="5"/>
    </row>
    <row r="408" spans="3:3" x14ac:dyDescent="0.2">
      <c r="C408" s="5"/>
    </row>
    <row r="409" spans="3:3" x14ac:dyDescent="0.2">
      <c r="C409" s="5"/>
    </row>
    <row r="410" spans="3:3" x14ac:dyDescent="0.2">
      <c r="C410" s="5"/>
    </row>
    <row r="411" spans="3:3" x14ac:dyDescent="0.2">
      <c r="C411" s="5"/>
    </row>
    <row r="412" spans="3:3" x14ac:dyDescent="0.2">
      <c r="C412" s="5"/>
    </row>
    <row r="413" spans="3:3" x14ac:dyDescent="0.2">
      <c r="C413" s="5"/>
    </row>
    <row r="414" spans="3:3" x14ac:dyDescent="0.2">
      <c r="C414" s="5"/>
    </row>
    <row r="415" spans="3:3" x14ac:dyDescent="0.2">
      <c r="C415" s="5"/>
    </row>
    <row r="416" spans="3:3" x14ac:dyDescent="0.2">
      <c r="C416" s="5"/>
    </row>
    <row r="417" spans="3:3" x14ac:dyDescent="0.2">
      <c r="C417" s="5"/>
    </row>
    <row r="418" spans="3:3" x14ac:dyDescent="0.2">
      <c r="C418" s="5"/>
    </row>
    <row r="419" spans="3:3" x14ac:dyDescent="0.2">
      <c r="C419" s="5"/>
    </row>
    <row r="420" spans="3:3" x14ac:dyDescent="0.2">
      <c r="C420" s="5"/>
    </row>
    <row r="421" spans="3:3" x14ac:dyDescent="0.2">
      <c r="C421" s="5"/>
    </row>
    <row r="422" spans="3:3" x14ac:dyDescent="0.2">
      <c r="C422" s="5"/>
    </row>
    <row r="423" spans="3:3" x14ac:dyDescent="0.2">
      <c r="C423" s="5"/>
    </row>
    <row r="424" spans="3:3" x14ac:dyDescent="0.2">
      <c r="C424" s="5"/>
    </row>
    <row r="425" spans="3:3" x14ac:dyDescent="0.2">
      <c r="C425" s="5"/>
    </row>
    <row r="426" spans="3:3" x14ac:dyDescent="0.2">
      <c r="C426" s="5"/>
    </row>
    <row r="427" spans="3:3" x14ac:dyDescent="0.2">
      <c r="C427" s="5"/>
    </row>
    <row r="428" spans="3:3" x14ac:dyDescent="0.2">
      <c r="C428" s="5"/>
    </row>
    <row r="429" spans="3:3" x14ac:dyDescent="0.2">
      <c r="C429" s="5"/>
    </row>
    <row r="430" spans="3:3" x14ac:dyDescent="0.2">
      <c r="C430" s="5"/>
    </row>
    <row r="431" spans="3:3" x14ac:dyDescent="0.2">
      <c r="C431" s="5"/>
    </row>
    <row r="432" spans="3:3" x14ac:dyDescent="0.2">
      <c r="C432" s="5"/>
    </row>
    <row r="433" spans="3:3" x14ac:dyDescent="0.2">
      <c r="C433" s="5"/>
    </row>
    <row r="434" spans="3:3" x14ac:dyDescent="0.2">
      <c r="C434" s="5"/>
    </row>
    <row r="435" spans="3:3" x14ac:dyDescent="0.2">
      <c r="C435" s="5"/>
    </row>
    <row r="436" spans="3:3" x14ac:dyDescent="0.2">
      <c r="C436" s="5"/>
    </row>
    <row r="437" spans="3:3" x14ac:dyDescent="0.2">
      <c r="C437" s="5"/>
    </row>
    <row r="438" spans="3:3" x14ac:dyDescent="0.2">
      <c r="C438" s="5"/>
    </row>
    <row r="439" spans="3:3" x14ac:dyDescent="0.2">
      <c r="C439" s="5"/>
    </row>
    <row r="440" spans="3:3" x14ac:dyDescent="0.2">
      <c r="C440" s="5"/>
    </row>
    <row r="441" spans="3:3" x14ac:dyDescent="0.2">
      <c r="C441" s="5"/>
    </row>
    <row r="442" spans="3:3" x14ac:dyDescent="0.2">
      <c r="C442" s="5"/>
    </row>
    <row r="443" spans="3:3" x14ac:dyDescent="0.2">
      <c r="C443" s="5"/>
    </row>
    <row r="444" spans="3:3" x14ac:dyDescent="0.2">
      <c r="C444" s="5"/>
    </row>
    <row r="445" spans="3:3" x14ac:dyDescent="0.2">
      <c r="C445" s="5"/>
    </row>
    <row r="446" spans="3:3" x14ac:dyDescent="0.2">
      <c r="C446" s="5"/>
    </row>
    <row r="447" spans="3:3" x14ac:dyDescent="0.2">
      <c r="C447" s="5"/>
    </row>
    <row r="448" spans="3:3" x14ac:dyDescent="0.2">
      <c r="C448" s="5"/>
    </row>
    <row r="449" spans="3:3" x14ac:dyDescent="0.2">
      <c r="C449" s="5"/>
    </row>
    <row r="450" spans="3:3" x14ac:dyDescent="0.2">
      <c r="C450" s="5"/>
    </row>
    <row r="451" spans="3:3" x14ac:dyDescent="0.2">
      <c r="C451" s="5"/>
    </row>
    <row r="452" spans="3:3" x14ac:dyDescent="0.2">
      <c r="C452" s="5"/>
    </row>
    <row r="453" spans="3:3" x14ac:dyDescent="0.2">
      <c r="C453" s="5"/>
    </row>
    <row r="454" spans="3:3" x14ac:dyDescent="0.2">
      <c r="C454" s="5"/>
    </row>
    <row r="455" spans="3:3" x14ac:dyDescent="0.2">
      <c r="C455" s="5"/>
    </row>
    <row r="456" spans="3:3" x14ac:dyDescent="0.2">
      <c r="C456" s="5"/>
    </row>
    <row r="457" spans="3:3" x14ac:dyDescent="0.2">
      <c r="C457" s="5"/>
    </row>
    <row r="458" spans="3:3" x14ac:dyDescent="0.2">
      <c r="C458" s="5"/>
    </row>
    <row r="459" spans="3:3" x14ac:dyDescent="0.2">
      <c r="C459" s="5"/>
    </row>
    <row r="460" spans="3:3" x14ac:dyDescent="0.2">
      <c r="C460" s="5"/>
    </row>
    <row r="461" spans="3:3" x14ac:dyDescent="0.2">
      <c r="C461" s="5"/>
    </row>
    <row r="462" spans="3:3" x14ac:dyDescent="0.2">
      <c r="C462" s="5"/>
    </row>
    <row r="463" spans="3:3" x14ac:dyDescent="0.2">
      <c r="C463" s="5"/>
    </row>
    <row r="464" spans="3:3" x14ac:dyDescent="0.2">
      <c r="C464" s="5"/>
    </row>
    <row r="465" spans="3:3" x14ac:dyDescent="0.2">
      <c r="C465" s="5"/>
    </row>
    <row r="466" spans="3:3" x14ac:dyDescent="0.2">
      <c r="C466" s="5"/>
    </row>
    <row r="467" spans="3:3" x14ac:dyDescent="0.2">
      <c r="C467" s="5"/>
    </row>
    <row r="468" spans="3:3" x14ac:dyDescent="0.2">
      <c r="C468" s="5"/>
    </row>
    <row r="469" spans="3:3" x14ac:dyDescent="0.2">
      <c r="C469" s="5"/>
    </row>
    <row r="470" spans="3:3" x14ac:dyDescent="0.2">
      <c r="C470" s="5"/>
    </row>
    <row r="471" spans="3:3" x14ac:dyDescent="0.2">
      <c r="C471" s="5"/>
    </row>
    <row r="472" spans="3:3" x14ac:dyDescent="0.2">
      <c r="C472" s="5"/>
    </row>
    <row r="473" spans="3:3" x14ac:dyDescent="0.2">
      <c r="C473" s="5"/>
    </row>
    <row r="474" spans="3:3" x14ac:dyDescent="0.2">
      <c r="C474" s="5"/>
    </row>
    <row r="475" spans="3:3" x14ac:dyDescent="0.2">
      <c r="C475" s="5"/>
    </row>
    <row r="476" spans="3:3" x14ac:dyDescent="0.2">
      <c r="C476" s="5"/>
    </row>
    <row r="477" spans="3:3" x14ac:dyDescent="0.2">
      <c r="C477" s="5"/>
    </row>
    <row r="478" spans="3:3" x14ac:dyDescent="0.2">
      <c r="C478" s="5"/>
    </row>
    <row r="479" spans="3:3" x14ac:dyDescent="0.2">
      <c r="C479" s="5"/>
    </row>
    <row r="480" spans="3:3" x14ac:dyDescent="0.2">
      <c r="C480" s="5"/>
    </row>
    <row r="481" spans="3:3" x14ac:dyDescent="0.2">
      <c r="C481" s="5"/>
    </row>
    <row r="482" spans="3:3" x14ac:dyDescent="0.2">
      <c r="C482" s="5"/>
    </row>
    <row r="483" spans="3:3" x14ac:dyDescent="0.2">
      <c r="C483" s="5"/>
    </row>
    <row r="484" spans="3:3" x14ac:dyDescent="0.2">
      <c r="C484" s="5"/>
    </row>
    <row r="485" spans="3:3" x14ac:dyDescent="0.2">
      <c r="C485" s="5"/>
    </row>
    <row r="486" spans="3:3" x14ac:dyDescent="0.2">
      <c r="C486" s="5"/>
    </row>
    <row r="487" spans="3:3" x14ac:dyDescent="0.2">
      <c r="C487" s="5"/>
    </row>
    <row r="488" spans="3:3" x14ac:dyDescent="0.2">
      <c r="C488" s="5"/>
    </row>
    <row r="489" spans="3:3" x14ac:dyDescent="0.2">
      <c r="C489" s="5"/>
    </row>
    <row r="490" spans="3:3" x14ac:dyDescent="0.2">
      <c r="C490" s="5"/>
    </row>
    <row r="491" spans="3:3" x14ac:dyDescent="0.2">
      <c r="C491" s="5"/>
    </row>
    <row r="492" spans="3:3" x14ac:dyDescent="0.2">
      <c r="C492" s="5"/>
    </row>
    <row r="493" spans="3:3" x14ac:dyDescent="0.2">
      <c r="C493" s="5"/>
    </row>
    <row r="494" spans="3:3" x14ac:dyDescent="0.2">
      <c r="C494" s="5"/>
    </row>
    <row r="495" spans="3:3" x14ac:dyDescent="0.2">
      <c r="C495" s="5"/>
    </row>
    <row r="496" spans="3:3" x14ac:dyDescent="0.2">
      <c r="C496" s="5"/>
    </row>
    <row r="497" spans="3:3" x14ac:dyDescent="0.2">
      <c r="C497" s="5"/>
    </row>
    <row r="498" spans="3:3" x14ac:dyDescent="0.2">
      <c r="C498" s="5"/>
    </row>
    <row r="499" spans="3:3" x14ac:dyDescent="0.2">
      <c r="C499" s="5"/>
    </row>
    <row r="500" spans="3:3" x14ac:dyDescent="0.2">
      <c r="C500" s="5"/>
    </row>
    <row r="501" spans="3:3" x14ac:dyDescent="0.2">
      <c r="C501" s="5"/>
    </row>
    <row r="502" spans="3:3" x14ac:dyDescent="0.2">
      <c r="C502" s="5"/>
    </row>
    <row r="503" spans="3:3" x14ac:dyDescent="0.2">
      <c r="C503" s="5"/>
    </row>
    <row r="504" spans="3:3" x14ac:dyDescent="0.2">
      <c r="C504" s="5"/>
    </row>
    <row r="505" spans="3:3" x14ac:dyDescent="0.2">
      <c r="C505" s="5"/>
    </row>
    <row r="506" spans="3:3" x14ac:dyDescent="0.2">
      <c r="C506" s="5"/>
    </row>
    <row r="507" spans="3:3" x14ac:dyDescent="0.2">
      <c r="C507" s="5"/>
    </row>
    <row r="508" spans="3:3" x14ac:dyDescent="0.2">
      <c r="C508" s="5"/>
    </row>
    <row r="509" spans="3:3" x14ac:dyDescent="0.2">
      <c r="C509" s="5"/>
    </row>
    <row r="510" spans="3:3" x14ac:dyDescent="0.2">
      <c r="C510" s="5"/>
    </row>
    <row r="511" spans="3:3" x14ac:dyDescent="0.2">
      <c r="C511" s="5"/>
    </row>
    <row r="512" spans="3:3" x14ac:dyDescent="0.2">
      <c r="C512" s="5"/>
    </row>
    <row r="513" spans="3:3" x14ac:dyDescent="0.2">
      <c r="C513" s="5"/>
    </row>
    <row r="514" spans="3:3" x14ac:dyDescent="0.2">
      <c r="C514" s="5"/>
    </row>
    <row r="515" spans="3:3" x14ac:dyDescent="0.2">
      <c r="C515" s="5"/>
    </row>
    <row r="516" spans="3:3" x14ac:dyDescent="0.2">
      <c r="C516" s="5"/>
    </row>
    <row r="517" spans="3:3" x14ac:dyDescent="0.2">
      <c r="C517" s="5"/>
    </row>
    <row r="518" spans="3:3" x14ac:dyDescent="0.2">
      <c r="C518" s="5"/>
    </row>
    <row r="519" spans="3:3" x14ac:dyDescent="0.2">
      <c r="C519" s="5"/>
    </row>
    <row r="520" spans="3:3" x14ac:dyDescent="0.2">
      <c r="C520" s="5"/>
    </row>
    <row r="521" spans="3:3" x14ac:dyDescent="0.2">
      <c r="C521" s="5"/>
    </row>
    <row r="522" spans="3:3" x14ac:dyDescent="0.2">
      <c r="C522" s="5"/>
    </row>
    <row r="523" spans="3:3" x14ac:dyDescent="0.2">
      <c r="C523" s="5"/>
    </row>
    <row r="524" spans="3:3" x14ac:dyDescent="0.2">
      <c r="C524" s="5"/>
    </row>
    <row r="525" spans="3:3" x14ac:dyDescent="0.2">
      <c r="C525" s="5"/>
    </row>
    <row r="526" spans="3:3" x14ac:dyDescent="0.2">
      <c r="C526" s="5"/>
    </row>
    <row r="527" spans="3:3" x14ac:dyDescent="0.2">
      <c r="C527" s="5"/>
    </row>
    <row r="528" spans="3:3" x14ac:dyDescent="0.2">
      <c r="C528" s="5"/>
    </row>
    <row r="529" spans="3:3" x14ac:dyDescent="0.2">
      <c r="C529" s="5"/>
    </row>
    <row r="530" spans="3:3" x14ac:dyDescent="0.2">
      <c r="C530" s="5"/>
    </row>
    <row r="531" spans="3:3" x14ac:dyDescent="0.2">
      <c r="C531" s="5"/>
    </row>
    <row r="532" spans="3:3" x14ac:dyDescent="0.2">
      <c r="C532" s="5"/>
    </row>
    <row r="533" spans="3:3" x14ac:dyDescent="0.2">
      <c r="C533" s="5"/>
    </row>
    <row r="534" spans="3:3" x14ac:dyDescent="0.2">
      <c r="C534" s="5"/>
    </row>
    <row r="535" spans="3:3" x14ac:dyDescent="0.2">
      <c r="C535" s="5"/>
    </row>
    <row r="536" spans="3:3" x14ac:dyDescent="0.2">
      <c r="C536" s="5"/>
    </row>
    <row r="537" spans="3:3" x14ac:dyDescent="0.2">
      <c r="C537" s="5"/>
    </row>
    <row r="538" spans="3:3" x14ac:dyDescent="0.2">
      <c r="C538" s="5"/>
    </row>
    <row r="539" spans="3:3" x14ac:dyDescent="0.2">
      <c r="C539" s="5"/>
    </row>
    <row r="540" spans="3:3" x14ac:dyDescent="0.2">
      <c r="C540" s="5"/>
    </row>
    <row r="541" spans="3:3" x14ac:dyDescent="0.2">
      <c r="C541" s="5"/>
    </row>
    <row r="542" spans="3:3" x14ac:dyDescent="0.2">
      <c r="C542" s="5"/>
    </row>
    <row r="543" spans="3:3" x14ac:dyDescent="0.2">
      <c r="C543" s="5"/>
    </row>
    <row r="544" spans="3:3" x14ac:dyDescent="0.2">
      <c r="C544" s="5"/>
    </row>
    <row r="545" spans="3:3" x14ac:dyDescent="0.2">
      <c r="C545" s="5"/>
    </row>
    <row r="546" spans="3:3" x14ac:dyDescent="0.2">
      <c r="C546" s="5"/>
    </row>
    <row r="547" spans="3:3" x14ac:dyDescent="0.2">
      <c r="C547" s="5"/>
    </row>
    <row r="548" spans="3:3" x14ac:dyDescent="0.2">
      <c r="C548" s="5"/>
    </row>
    <row r="549" spans="3:3" x14ac:dyDescent="0.2">
      <c r="C549" s="5"/>
    </row>
    <row r="550" spans="3:3" x14ac:dyDescent="0.2">
      <c r="C550" s="5"/>
    </row>
    <row r="551" spans="3:3" x14ac:dyDescent="0.2">
      <c r="C551" s="5"/>
    </row>
    <row r="552" spans="3:3" x14ac:dyDescent="0.2">
      <c r="C552" s="5"/>
    </row>
    <row r="553" spans="3:3" x14ac:dyDescent="0.2">
      <c r="C553" s="5"/>
    </row>
    <row r="554" spans="3:3" x14ac:dyDescent="0.2">
      <c r="C554" s="5"/>
    </row>
    <row r="555" spans="3:3" x14ac:dyDescent="0.2">
      <c r="C555" s="5"/>
    </row>
    <row r="556" spans="3:3" x14ac:dyDescent="0.2">
      <c r="C556" s="5"/>
    </row>
    <row r="557" spans="3:3" x14ac:dyDescent="0.2">
      <c r="C557" s="5"/>
    </row>
    <row r="558" spans="3:3" x14ac:dyDescent="0.2">
      <c r="C558" s="5"/>
    </row>
    <row r="559" spans="3:3" x14ac:dyDescent="0.2">
      <c r="C559" s="5"/>
    </row>
    <row r="560" spans="3:3" x14ac:dyDescent="0.2">
      <c r="C560" s="5"/>
    </row>
    <row r="561" spans="3:3" x14ac:dyDescent="0.2">
      <c r="C561" s="5"/>
    </row>
    <row r="562" spans="3:3" x14ac:dyDescent="0.2">
      <c r="C562" s="5"/>
    </row>
    <row r="563" spans="3:3" x14ac:dyDescent="0.2">
      <c r="C563" s="5"/>
    </row>
    <row r="564" spans="3:3" x14ac:dyDescent="0.2">
      <c r="C564" s="5"/>
    </row>
    <row r="565" spans="3:3" x14ac:dyDescent="0.2">
      <c r="C565" s="5"/>
    </row>
    <row r="566" spans="3:3" x14ac:dyDescent="0.2">
      <c r="C566" s="5"/>
    </row>
    <row r="567" spans="3:3" x14ac:dyDescent="0.2">
      <c r="C567" s="5"/>
    </row>
    <row r="568" spans="3:3" x14ac:dyDescent="0.2">
      <c r="C568" s="5"/>
    </row>
    <row r="569" spans="3:3" x14ac:dyDescent="0.2">
      <c r="C569" s="5"/>
    </row>
    <row r="570" spans="3:3" x14ac:dyDescent="0.2">
      <c r="C570" s="5"/>
    </row>
    <row r="571" spans="3:3" x14ac:dyDescent="0.2">
      <c r="C571" s="5"/>
    </row>
    <row r="572" spans="3:3" x14ac:dyDescent="0.2">
      <c r="C572" s="5"/>
    </row>
    <row r="573" spans="3:3" x14ac:dyDescent="0.2">
      <c r="C573" s="5"/>
    </row>
    <row r="574" spans="3:3" x14ac:dyDescent="0.2">
      <c r="C574" s="5"/>
    </row>
    <row r="575" spans="3:3" x14ac:dyDescent="0.2">
      <c r="C575" s="5"/>
    </row>
    <row r="576" spans="3:3" x14ac:dyDescent="0.2">
      <c r="C576" s="5"/>
    </row>
    <row r="577" spans="3:3" x14ac:dyDescent="0.2">
      <c r="C577" s="5"/>
    </row>
    <row r="578" spans="3:3" x14ac:dyDescent="0.2">
      <c r="C578" s="5"/>
    </row>
    <row r="579" spans="3:3" x14ac:dyDescent="0.2">
      <c r="C579" s="5"/>
    </row>
    <row r="580" spans="3:3" x14ac:dyDescent="0.2">
      <c r="C580" s="5"/>
    </row>
    <row r="581" spans="3:3" x14ac:dyDescent="0.2">
      <c r="C581" s="5"/>
    </row>
    <row r="582" spans="3:3" x14ac:dyDescent="0.2">
      <c r="C582" s="5"/>
    </row>
    <row r="583" spans="3:3" x14ac:dyDescent="0.2">
      <c r="C583" s="5"/>
    </row>
    <row r="584" spans="3:3" x14ac:dyDescent="0.2">
      <c r="C584" s="5"/>
    </row>
    <row r="585" spans="3:3" x14ac:dyDescent="0.2">
      <c r="C585" s="5"/>
    </row>
    <row r="586" spans="3:3" x14ac:dyDescent="0.2">
      <c r="C586" s="5"/>
    </row>
    <row r="587" spans="3:3" x14ac:dyDescent="0.2">
      <c r="C587" s="5"/>
    </row>
    <row r="588" spans="3:3" x14ac:dyDescent="0.2">
      <c r="C588" s="5"/>
    </row>
    <row r="589" spans="3:3" x14ac:dyDescent="0.2">
      <c r="C589" s="5"/>
    </row>
    <row r="590" spans="3:3" x14ac:dyDescent="0.2">
      <c r="C590" s="5"/>
    </row>
    <row r="591" spans="3:3" x14ac:dyDescent="0.2">
      <c r="C591" s="5"/>
    </row>
    <row r="592" spans="3:3" x14ac:dyDescent="0.2">
      <c r="C592" s="5"/>
    </row>
    <row r="593" spans="3:3" x14ac:dyDescent="0.2">
      <c r="C593" s="5"/>
    </row>
    <row r="594" spans="3:3" x14ac:dyDescent="0.2">
      <c r="C594" s="5"/>
    </row>
    <row r="595" spans="3:3" x14ac:dyDescent="0.2">
      <c r="C595" s="5"/>
    </row>
    <row r="596" spans="3:3" x14ac:dyDescent="0.2">
      <c r="C596" s="5"/>
    </row>
    <row r="597" spans="3:3" x14ac:dyDescent="0.2">
      <c r="C597" s="5"/>
    </row>
    <row r="598" spans="3:3" x14ac:dyDescent="0.2">
      <c r="C598" s="5"/>
    </row>
    <row r="599" spans="3:3" x14ac:dyDescent="0.2">
      <c r="C599" s="5"/>
    </row>
    <row r="600" spans="3:3" x14ac:dyDescent="0.2">
      <c r="C600" s="5"/>
    </row>
    <row r="601" spans="3:3" x14ac:dyDescent="0.2">
      <c r="C601" s="5"/>
    </row>
    <row r="602" spans="3:3" x14ac:dyDescent="0.2">
      <c r="C602" s="5"/>
    </row>
    <row r="603" spans="3:3" x14ac:dyDescent="0.2">
      <c r="C603" s="5"/>
    </row>
    <row r="604" spans="3:3" x14ac:dyDescent="0.2">
      <c r="C604" s="5"/>
    </row>
    <row r="605" spans="3:3" x14ac:dyDescent="0.2">
      <c r="C605" s="5"/>
    </row>
    <row r="606" spans="3:3" x14ac:dyDescent="0.2">
      <c r="C606" s="5"/>
    </row>
    <row r="607" spans="3:3" x14ac:dyDescent="0.2">
      <c r="C607" s="5"/>
    </row>
    <row r="608" spans="3:3" x14ac:dyDescent="0.2">
      <c r="C608" s="5"/>
    </row>
    <row r="609" spans="3:3" x14ac:dyDescent="0.2">
      <c r="C609" s="5"/>
    </row>
    <row r="610" spans="3:3" x14ac:dyDescent="0.2">
      <c r="C610" s="5"/>
    </row>
    <row r="611" spans="3:3" x14ac:dyDescent="0.2">
      <c r="C611" s="5"/>
    </row>
    <row r="612" spans="3:3" x14ac:dyDescent="0.2">
      <c r="C612" s="5"/>
    </row>
    <row r="613" spans="3:3" x14ac:dyDescent="0.2">
      <c r="C613" s="5"/>
    </row>
    <row r="614" spans="3:3" x14ac:dyDescent="0.2">
      <c r="C614" s="5"/>
    </row>
    <row r="615" spans="3:3" x14ac:dyDescent="0.2">
      <c r="C615" s="5"/>
    </row>
    <row r="616" spans="3:3" x14ac:dyDescent="0.2">
      <c r="C616" s="5"/>
    </row>
    <row r="617" spans="3:3" x14ac:dyDescent="0.2">
      <c r="C617" s="5"/>
    </row>
    <row r="618" spans="3:3" x14ac:dyDescent="0.2">
      <c r="C618" s="5"/>
    </row>
    <row r="619" spans="3:3" x14ac:dyDescent="0.2">
      <c r="C619" s="5"/>
    </row>
    <row r="620" spans="3:3" x14ac:dyDescent="0.2">
      <c r="C620" s="5"/>
    </row>
    <row r="621" spans="3:3" x14ac:dyDescent="0.2">
      <c r="C621" s="5"/>
    </row>
    <row r="622" spans="3:3" x14ac:dyDescent="0.2">
      <c r="C622" s="5"/>
    </row>
    <row r="623" spans="3:3" x14ac:dyDescent="0.2">
      <c r="C623" s="5"/>
    </row>
    <row r="624" spans="3:3" x14ac:dyDescent="0.2">
      <c r="C624" s="5"/>
    </row>
    <row r="625" spans="3:3" x14ac:dyDescent="0.2">
      <c r="C625" s="5"/>
    </row>
    <row r="626" spans="3:3" x14ac:dyDescent="0.2">
      <c r="C626" s="5"/>
    </row>
    <row r="627" spans="3:3" x14ac:dyDescent="0.2">
      <c r="C627" s="5"/>
    </row>
    <row r="628" spans="3:3" x14ac:dyDescent="0.2">
      <c r="C628" s="5"/>
    </row>
    <row r="629" spans="3:3" x14ac:dyDescent="0.2">
      <c r="C629" s="5"/>
    </row>
    <row r="630" spans="3:3" x14ac:dyDescent="0.2">
      <c r="C630" s="5"/>
    </row>
    <row r="631" spans="3:3" x14ac:dyDescent="0.2">
      <c r="C631" s="5"/>
    </row>
    <row r="632" spans="3:3" x14ac:dyDescent="0.2">
      <c r="C632" s="5"/>
    </row>
    <row r="633" spans="3:3" x14ac:dyDescent="0.2">
      <c r="C633" s="5"/>
    </row>
    <row r="634" spans="3:3" x14ac:dyDescent="0.2">
      <c r="C634" s="5"/>
    </row>
    <row r="635" spans="3:3" x14ac:dyDescent="0.2">
      <c r="C635" s="5"/>
    </row>
    <row r="636" spans="3:3" x14ac:dyDescent="0.2">
      <c r="C636" s="5"/>
    </row>
    <row r="637" spans="3:3" x14ac:dyDescent="0.2">
      <c r="C637" s="5"/>
    </row>
    <row r="638" spans="3:3" x14ac:dyDescent="0.2">
      <c r="C638" s="5"/>
    </row>
    <row r="639" spans="3:3" x14ac:dyDescent="0.2">
      <c r="C639" s="5"/>
    </row>
    <row r="640" spans="3:3" x14ac:dyDescent="0.2">
      <c r="C640" s="5"/>
    </row>
    <row r="641" spans="3:3" x14ac:dyDescent="0.2">
      <c r="C641" s="5"/>
    </row>
    <row r="642" spans="3:3" x14ac:dyDescent="0.2">
      <c r="C642" s="5"/>
    </row>
    <row r="643" spans="3:3" x14ac:dyDescent="0.2">
      <c r="C643" s="5"/>
    </row>
    <row r="644" spans="3:3" x14ac:dyDescent="0.2">
      <c r="C644" s="5"/>
    </row>
    <row r="645" spans="3:3" x14ac:dyDescent="0.2">
      <c r="C645" s="5"/>
    </row>
    <row r="646" spans="3:3" x14ac:dyDescent="0.2">
      <c r="C646" s="5"/>
    </row>
    <row r="647" spans="3:3" x14ac:dyDescent="0.2">
      <c r="C647" s="5"/>
    </row>
    <row r="648" spans="3:3" x14ac:dyDescent="0.2">
      <c r="C648" s="5"/>
    </row>
    <row r="649" spans="3:3" x14ac:dyDescent="0.2">
      <c r="C649" s="5"/>
    </row>
    <row r="650" spans="3:3" x14ac:dyDescent="0.2">
      <c r="C650" s="5"/>
    </row>
    <row r="651" spans="3:3" x14ac:dyDescent="0.2">
      <c r="C651" s="5"/>
    </row>
    <row r="652" spans="3:3" x14ac:dyDescent="0.2">
      <c r="C652" s="5"/>
    </row>
    <row r="653" spans="3:3" x14ac:dyDescent="0.2">
      <c r="C653" s="5"/>
    </row>
    <row r="654" spans="3:3" x14ac:dyDescent="0.2">
      <c r="C654" s="5"/>
    </row>
    <row r="655" spans="3:3" x14ac:dyDescent="0.2">
      <c r="C655" s="5"/>
    </row>
    <row r="656" spans="3:3" x14ac:dyDescent="0.2">
      <c r="C656" s="5"/>
    </row>
    <row r="657" spans="3:3" x14ac:dyDescent="0.2">
      <c r="C657" s="5"/>
    </row>
    <row r="658" spans="3:3" x14ac:dyDescent="0.2">
      <c r="C658" s="5"/>
    </row>
    <row r="659" spans="3:3" x14ac:dyDescent="0.2">
      <c r="C659" s="5"/>
    </row>
    <row r="660" spans="3:3" x14ac:dyDescent="0.2">
      <c r="C660" s="5"/>
    </row>
    <row r="661" spans="3:3" x14ac:dyDescent="0.2">
      <c r="C661" s="5"/>
    </row>
    <row r="662" spans="3:3" x14ac:dyDescent="0.2">
      <c r="C662" s="5"/>
    </row>
    <row r="663" spans="3:3" x14ac:dyDescent="0.2">
      <c r="C663" s="5"/>
    </row>
    <row r="664" spans="3:3" x14ac:dyDescent="0.2">
      <c r="C664" s="5"/>
    </row>
    <row r="665" spans="3:3" x14ac:dyDescent="0.2">
      <c r="C665" s="5"/>
    </row>
    <row r="666" spans="3:3" x14ac:dyDescent="0.2">
      <c r="C666" s="5"/>
    </row>
    <row r="667" spans="3:3" x14ac:dyDescent="0.2">
      <c r="C667" s="5"/>
    </row>
    <row r="668" spans="3:3" x14ac:dyDescent="0.2">
      <c r="C668" s="5"/>
    </row>
    <row r="669" spans="3:3" x14ac:dyDescent="0.2">
      <c r="C669" s="5"/>
    </row>
    <row r="670" spans="3:3" x14ac:dyDescent="0.2">
      <c r="C670" s="5"/>
    </row>
    <row r="671" spans="3:3" x14ac:dyDescent="0.2">
      <c r="C671" s="5"/>
    </row>
    <row r="672" spans="3:3" x14ac:dyDescent="0.2">
      <c r="C672" s="5"/>
    </row>
    <row r="673" spans="3:3" x14ac:dyDescent="0.2">
      <c r="C673" s="5"/>
    </row>
    <row r="674" spans="3:3" x14ac:dyDescent="0.2">
      <c r="C674" s="5"/>
    </row>
    <row r="675" spans="3:3" x14ac:dyDescent="0.2">
      <c r="C675" s="5"/>
    </row>
    <row r="676" spans="3:3" x14ac:dyDescent="0.2">
      <c r="C676" s="5"/>
    </row>
    <row r="677" spans="3:3" x14ac:dyDescent="0.2">
      <c r="C677" s="5"/>
    </row>
    <row r="678" spans="3:3" x14ac:dyDescent="0.2">
      <c r="C678" s="5"/>
    </row>
    <row r="679" spans="3:3" x14ac:dyDescent="0.2">
      <c r="C679" s="5"/>
    </row>
    <row r="680" spans="3:3" x14ac:dyDescent="0.2">
      <c r="C680" s="5"/>
    </row>
    <row r="681" spans="3:3" x14ac:dyDescent="0.2">
      <c r="C681" s="5"/>
    </row>
    <row r="682" spans="3:3" x14ac:dyDescent="0.2">
      <c r="C682" s="5"/>
    </row>
    <row r="683" spans="3:3" x14ac:dyDescent="0.2">
      <c r="C683" s="5"/>
    </row>
    <row r="684" spans="3:3" x14ac:dyDescent="0.2">
      <c r="C684" s="5"/>
    </row>
    <row r="685" spans="3:3" x14ac:dyDescent="0.2">
      <c r="C685" s="5"/>
    </row>
    <row r="686" spans="3:3" x14ac:dyDescent="0.2">
      <c r="C686" s="5"/>
    </row>
    <row r="687" spans="3:3" x14ac:dyDescent="0.2">
      <c r="C687" s="5"/>
    </row>
    <row r="688" spans="3:3" x14ac:dyDescent="0.2">
      <c r="C688" s="5"/>
    </row>
    <row r="689" spans="3:3" x14ac:dyDescent="0.2">
      <c r="C689" s="5"/>
    </row>
    <row r="690" spans="3:3" x14ac:dyDescent="0.2">
      <c r="C690" s="5"/>
    </row>
    <row r="691" spans="3:3" x14ac:dyDescent="0.2">
      <c r="C691" s="5"/>
    </row>
    <row r="692" spans="3:3" x14ac:dyDescent="0.2">
      <c r="C692" s="5"/>
    </row>
    <row r="693" spans="3:3" x14ac:dyDescent="0.2">
      <c r="C693" s="5"/>
    </row>
    <row r="694" spans="3:3" x14ac:dyDescent="0.2">
      <c r="C694" s="5"/>
    </row>
    <row r="695" spans="3:3" x14ac:dyDescent="0.2">
      <c r="C695" s="5"/>
    </row>
    <row r="696" spans="3:3" x14ac:dyDescent="0.2">
      <c r="C696" s="5"/>
    </row>
    <row r="697" spans="3:3" x14ac:dyDescent="0.2">
      <c r="C697" s="5"/>
    </row>
    <row r="698" spans="3:3" x14ac:dyDescent="0.2">
      <c r="C698" s="5"/>
    </row>
    <row r="699" spans="3:3" x14ac:dyDescent="0.2">
      <c r="C699" s="5"/>
    </row>
    <row r="700" spans="3:3" x14ac:dyDescent="0.2">
      <c r="C700" s="5"/>
    </row>
    <row r="701" spans="3:3" x14ac:dyDescent="0.2">
      <c r="C701" s="5"/>
    </row>
    <row r="702" spans="3:3" x14ac:dyDescent="0.2">
      <c r="C702" s="5"/>
    </row>
    <row r="703" spans="3:3" x14ac:dyDescent="0.2">
      <c r="C703" s="5"/>
    </row>
    <row r="704" spans="3:3" x14ac:dyDescent="0.2">
      <c r="C704" s="5"/>
    </row>
    <row r="705" spans="3:3" x14ac:dyDescent="0.2">
      <c r="C705" s="5"/>
    </row>
    <row r="706" spans="3:3" x14ac:dyDescent="0.2">
      <c r="C706" s="5"/>
    </row>
    <row r="707" spans="3:3" x14ac:dyDescent="0.2">
      <c r="C707" s="5"/>
    </row>
    <row r="708" spans="3:3" x14ac:dyDescent="0.2">
      <c r="C708" s="5"/>
    </row>
    <row r="709" spans="3:3" x14ac:dyDescent="0.2">
      <c r="C709" s="5"/>
    </row>
    <row r="710" spans="3:3" x14ac:dyDescent="0.2">
      <c r="C710" s="5"/>
    </row>
    <row r="711" spans="3:3" x14ac:dyDescent="0.2">
      <c r="C711" s="5"/>
    </row>
    <row r="712" spans="3:3" x14ac:dyDescent="0.2">
      <c r="C712" s="5"/>
    </row>
    <row r="713" spans="3:3" x14ac:dyDescent="0.2">
      <c r="C713" s="5"/>
    </row>
    <row r="714" spans="3:3" x14ac:dyDescent="0.2">
      <c r="C714" s="5"/>
    </row>
    <row r="715" spans="3:3" x14ac:dyDescent="0.2">
      <c r="C715" s="5"/>
    </row>
    <row r="716" spans="3:3" x14ac:dyDescent="0.2">
      <c r="C716" s="5"/>
    </row>
    <row r="717" spans="3:3" x14ac:dyDescent="0.2">
      <c r="C717" s="5"/>
    </row>
    <row r="718" spans="3:3" x14ac:dyDescent="0.2">
      <c r="C718" s="5"/>
    </row>
    <row r="719" spans="3:3" x14ac:dyDescent="0.2">
      <c r="C719" s="5"/>
    </row>
    <row r="720" spans="3:3" x14ac:dyDescent="0.2">
      <c r="C720" s="5"/>
    </row>
    <row r="721" spans="3:3" x14ac:dyDescent="0.2">
      <c r="C721" s="5"/>
    </row>
    <row r="722" spans="3:3" x14ac:dyDescent="0.2">
      <c r="C722" s="5"/>
    </row>
    <row r="723" spans="3:3" x14ac:dyDescent="0.2">
      <c r="C723" s="5"/>
    </row>
    <row r="724" spans="3:3" x14ac:dyDescent="0.2">
      <c r="C724" s="5"/>
    </row>
    <row r="725" spans="3:3" x14ac:dyDescent="0.2">
      <c r="C725" s="5"/>
    </row>
    <row r="726" spans="3:3" x14ac:dyDescent="0.2">
      <c r="C726" s="5"/>
    </row>
    <row r="727" spans="3:3" x14ac:dyDescent="0.2">
      <c r="C727" s="5"/>
    </row>
    <row r="728" spans="3:3" x14ac:dyDescent="0.2">
      <c r="C728" s="5"/>
    </row>
    <row r="729" spans="3:3" x14ac:dyDescent="0.2">
      <c r="C729" s="5"/>
    </row>
    <row r="730" spans="3:3" x14ac:dyDescent="0.2">
      <c r="C730" s="5"/>
    </row>
    <row r="731" spans="3:3" x14ac:dyDescent="0.2">
      <c r="C731" s="5"/>
    </row>
    <row r="732" spans="3:3" x14ac:dyDescent="0.2">
      <c r="C732" s="5"/>
    </row>
    <row r="733" spans="3:3" x14ac:dyDescent="0.2">
      <c r="C733" s="5"/>
    </row>
    <row r="734" spans="3:3" x14ac:dyDescent="0.2">
      <c r="C734" s="5"/>
    </row>
    <row r="735" spans="3:3" x14ac:dyDescent="0.2">
      <c r="C735" s="5"/>
    </row>
    <row r="736" spans="3:3" x14ac:dyDescent="0.2">
      <c r="C736" s="5"/>
    </row>
    <row r="737" spans="3:3" x14ac:dyDescent="0.2">
      <c r="C737" s="5"/>
    </row>
    <row r="738" spans="3:3" x14ac:dyDescent="0.2">
      <c r="C738" s="5"/>
    </row>
    <row r="739" spans="3:3" x14ac:dyDescent="0.2">
      <c r="C739" s="5"/>
    </row>
    <row r="740" spans="3:3" x14ac:dyDescent="0.2">
      <c r="C740" s="5"/>
    </row>
    <row r="741" spans="3:3" x14ac:dyDescent="0.2">
      <c r="C741" s="5"/>
    </row>
    <row r="742" spans="3:3" x14ac:dyDescent="0.2">
      <c r="C742" s="5"/>
    </row>
    <row r="743" spans="3:3" x14ac:dyDescent="0.2">
      <c r="C743" s="5"/>
    </row>
    <row r="744" spans="3:3" x14ac:dyDescent="0.2">
      <c r="C744" s="5"/>
    </row>
    <row r="745" spans="3:3" x14ac:dyDescent="0.2">
      <c r="C745" s="5"/>
    </row>
    <row r="746" spans="3:3" x14ac:dyDescent="0.2">
      <c r="C746" s="5"/>
    </row>
    <row r="747" spans="3:3" x14ac:dyDescent="0.2">
      <c r="C747" s="5"/>
    </row>
    <row r="748" spans="3:3" x14ac:dyDescent="0.2">
      <c r="C748" s="5"/>
    </row>
    <row r="749" spans="3:3" x14ac:dyDescent="0.2">
      <c r="C749" s="5"/>
    </row>
    <row r="750" spans="3:3" x14ac:dyDescent="0.2">
      <c r="C750" s="5"/>
    </row>
    <row r="751" spans="3:3" x14ac:dyDescent="0.2">
      <c r="C751" s="5"/>
    </row>
    <row r="752" spans="3:3" x14ac:dyDescent="0.2">
      <c r="C752" s="5"/>
    </row>
    <row r="753" spans="3:3" x14ac:dyDescent="0.2">
      <c r="C753" s="5"/>
    </row>
    <row r="754" spans="3:3" x14ac:dyDescent="0.2">
      <c r="C754" s="5"/>
    </row>
    <row r="755" spans="3:3" x14ac:dyDescent="0.2">
      <c r="C755" s="5"/>
    </row>
    <row r="756" spans="3:3" x14ac:dyDescent="0.2">
      <c r="C756" s="5"/>
    </row>
    <row r="757" spans="3:3" x14ac:dyDescent="0.2">
      <c r="C757" s="5"/>
    </row>
    <row r="758" spans="3:3" x14ac:dyDescent="0.2">
      <c r="C758" s="5"/>
    </row>
    <row r="759" spans="3:3" x14ac:dyDescent="0.2">
      <c r="C759" s="5"/>
    </row>
    <row r="760" spans="3:3" x14ac:dyDescent="0.2">
      <c r="C760" s="5"/>
    </row>
    <row r="761" spans="3:3" x14ac:dyDescent="0.2">
      <c r="C761" s="5"/>
    </row>
    <row r="762" spans="3:3" x14ac:dyDescent="0.2">
      <c r="C762" s="5"/>
    </row>
    <row r="763" spans="3:3" x14ac:dyDescent="0.2">
      <c r="C763" s="5"/>
    </row>
    <row r="764" spans="3:3" x14ac:dyDescent="0.2">
      <c r="C764" s="5"/>
    </row>
    <row r="765" spans="3:3" x14ac:dyDescent="0.2">
      <c r="C765" s="5"/>
    </row>
    <row r="766" spans="3:3" x14ac:dyDescent="0.2">
      <c r="C766" s="5"/>
    </row>
    <row r="767" spans="3:3" x14ac:dyDescent="0.2">
      <c r="C767" s="5"/>
    </row>
    <row r="768" spans="3:3" x14ac:dyDescent="0.2">
      <c r="C768" s="5"/>
    </row>
    <row r="769" spans="3:3" x14ac:dyDescent="0.2">
      <c r="C769" s="5"/>
    </row>
    <row r="770" spans="3:3" x14ac:dyDescent="0.2">
      <c r="C770" s="5"/>
    </row>
    <row r="771" spans="3:3" x14ac:dyDescent="0.2">
      <c r="C771" s="5"/>
    </row>
    <row r="772" spans="3:3" x14ac:dyDescent="0.2">
      <c r="C772" s="5"/>
    </row>
    <row r="773" spans="3:3" x14ac:dyDescent="0.2">
      <c r="C773" s="5"/>
    </row>
    <row r="774" spans="3:3" x14ac:dyDescent="0.2">
      <c r="C774" s="5"/>
    </row>
    <row r="775" spans="3:3" x14ac:dyDescent="0.2">
      <c r="C775" s="5"/>
    </row>
    <row r="776" spans="3:3" x14ac:dyDescent="0.2">
      <c r="C776" s="5"/>
    </row>
    <row r="777" spans="3:3" x14ac:dyDescent="0.2">
      <c r="C777" s="5"/>
    </row>
    <row r="778" spans="3:3" x14ac:dyDescent="0.2">
      <c r="C778" s="5"/>
    </row>
    <row r="779" spans="3:3" x14ac:dyDescent="0.2">
      <c r="C779" s="5"/>
    </row>
    <row r="780" spans="3:3" x14ac:dyDescent="0.2">
      <c r="C780" s="5"/>
    </row>
    <row r="781" spans="3:3" x14ac:dyDescent="0.2">
      <c r="C781" s="5"/>
    </row>
    <row r="782" spans="3:3" x14ac:dyDescent="0.2">
      <c r="C782" s="5"/>
    </row>
    <row r="783" spans="3:3" x14ac:dyDescent="0.2">
      <c r="C783" s="5"/>
    </row>
    <row r="784" spans="3:3" x14ac:dyDescent="0.2">
      <c r="C784" s="5"/>
    </row>
    <row r="785" spans="3:3" x14ac:dyDescent="0.2">
      <c r="C785" s="5"/>
    </row>
    <row r="786" spans="3:3" x14ac:dyDescent="0.2">
      <c r="C786" s="5"/>
    </row>
    <row r="787" spans="3:3" x14ac:dyDescent="0.2">
      <c r="C787" s="5"/>
    </row>
    <row r="788" spans="3:3" x14ac:dyDescent="0.2">
      <c r="C788" s="5"/>
    </row>
    <row r="789" spans="3:3" x14ac:dyDescent="0.2">
      <c r="C789" s="5"/>
    </row>
    <row r="790" spans="3:3" x14ac:dyDescent="0.2">
      <c r="C790" s="5"/>
    </row>
    <row r="791" spans="3:3" x14ac:dyDescent="0.2">
      <c r="C791" s="5"/>
    </row>
    <row r="792" spans="3:3" x14ac:dyDescent="0.2">
      <c r="C792" s="5"/>
    </row>
    <row r="793" spans="3:3" x14ac:dyDescent="0.2">
      <c r="C793" s="5"/>
    </row>
    <row r="794" spans="3:3" x14ac:dyDescent="0.2">
      <c r="C794" s="5"/>
    </row>
    <row r="795" spans="3:3" x14ac:dyDescent="0.2">
      <c r="C795" s="5"/>
    </row>
    <row r="796" spans="3:3" x14ac:dyDescent="0.2">
      <c r="C796" s="5"/>
    </row>
    <row r="797" spans="3:3" x14ac:dyDescent="0.2">
      <c r="C797" s="5"/>
    </row>
    <row r="798" spans="3:3" x14ac:dyDescent="0.2">
      <c r="C798" s="5"/>
    </row>
    <row r="799" spans="3:3" x14ac:dyDescent="0.2">
      <c r="C799" s="5"/>
    </row>
    <row r="800" spans="3:3" x14ac:dyDescent="0.2">
      <c r="C800" s="5"/>
    </row>
    <row r="801" spans="3:3" x14ac:dyDescent="0.2">
      <c r="C801" s="5"/>
    </row>
    <row r="802" spans="3:3" x14ac:dyDescent="0.2">
      <c r="C802" s="5"/>
    </row>
    <row r="803" spans="3:3" x14ac:dyDescent="0.2">
      <c r="C803" s="5"/>
    </row>
    <row r="804" spans="3:3" x14ac:dyDescent="0.2">
      <c r="C804" s="5"/>
    </row>
    <row r="805" spans="3:3" x14ac:dyDescent="0.2">
      <c r="C805" s="5"/>
    </row>
    <row r="806" spans="3:3" x14ac:dyDescent="0.2">
      <c r="C806" s="5"/>
    </row>
    <row r="807" spans="3:3" x14ac:dyDescent="0.2">
      <c r="C807" s="5"/>
    </row>
    <row r="808" spans="3:3" x14ac:dyDescent="0.2">
      <c r="C808" s="5"/>
    </row>
    <row r="809" spans="3:3" x14ac:dyDescent="0.2">
      <c r="C809" s="5"/>
    </row>
    <row r="810" spans="3:3" x14ac:dyDescent="0.2">
      <c r="C810" s="5"/>
    </row>
    <row r="811" spans="3:3" x14ac:dyDescent="0.2">
      <c r="C811" s="5"/>
    </row>
    <row r="812" spans="3:3" x14ac:dyDescent="0.2">
      <c r="C812" s="5"/>
    </row>
    <row r="813" spans="3:3" x14ac:dyDescent="0.2">
      <c r="C813" s="5"/>
    </row>
    <row r="814" spans="3:3" x14ac:dyDescent="0.2">
      <c r="C814" s="5"/>
    </row>
    <row r="815" spans="3:3" x14ac:dyDescent="0.2">
      <c r="C815" s="5"/>
    </row>
    <row r="816" spans="3:3" x14ac:dyDescent="0.2">
      <c r="C816" s="5"/>
    </row>
    <row r="817" spans="3:3" x14ac:dyDescent="0.2">
      <c r="C817" s="5"/>
    </row>
    <row r="818" spans="3:3" x14ac:dyDescent="0.2">
      <c r="C818" s="5"/>
    </row>
    <row r="819" spans="3:3" x14ac:dyDescent="0.2">
      <c r="C819" s="5"/>
    </row>
    <row r="820" spans="3:3" x14ac:dyDescent="0.2">
      <c r="C820" s="5"/>
    </row>
    <row r="821" spans="3:3" x14ac:dyDescent="0.2">
      <c r="C821" s="5"/>
    </row>
    <row r="822" spans="3:3" x14ac:dyDescent="0.2">
      <c r="C822" s="5"/>
    </row>
    <row r="823" spans="3:3" x14ac:dyDescent="0.2">
      <c r="C823" s="5"/>
    </row>
    <row r="824" spans="3:3" x14ac:dyDescent="0.2">
      <c r="C824" s="5"/>
    </row>
    <row r="825" spans="3:3" x14ac:dyDescent="0.2">
      <c r="C825" s="5"/>
    </row>
    <row r="826" spans="3:3" x14ac:dyDescent="0.2">
      <c r="C826" s="5"/>
    </row>
    <row r="827" spans="3:3" x14ac:dyDescent="0.2">
      <c r="C827" s="5"/>
    </row>
    <row r="828" spans="3:3" x14ac:dyDescent="0.2">
      <c r="C828" s="5"/>
    </row>
    <row r="829" spans="3:3" x14ac:dyDescent="0.2">
      <c r="C829" s="5"/>
    </row>
    <row r="830" spans="3:3" x14ac:dyDescent="0.2">
      <c r="C830" s="5"/>
    </row>
    <row r="831" spans="3:3" x14ac:dyDescent="0.2">
      <c r="C831" s="5"/>
    </row>
    <row r="832" spans="3:3" x14ac:dyDescent="0.2">
      <c r="C832" s="5"/>
    </row>
    <row r="833" spans="3:3" x14ac:dyDescent="0.2">
      <c r="C833" s="5"/>
    </row>
    <row r="834" spans="3:3" x14ac:dyDescent="0.2">
      <c r="C834" s="5"/>
    </row>
    <row r="835" spans="3:3" x14ac:dyDescent="0.2">
      <c r="C835" s="5"/>
    </row>
    <row r="836" spans="3:3" x14ac:dyDescent="0.2">
      <c r="C836" s="5"/>
    </row>
    <row r="837" spans="3:3" x14ac:dyDescent="0.2">
      <c r="C837" s="5"/>
    </row>
    <row r="838" spans="3:3" x14ac:dyDescent="0.2">
      <c r="C838" s="5"/>
    </row>
    <row r="839" spans="3:3" x14ac:dyDescent="0.2">
      <c r="C839" s="5"/>
    </row>
    <row r="840" spans="3:3" x14ac:dyDescent="0.2">
      <c r="C840" s="5"/>
    </row>
    <row r="841" spans="3:3" x14ac:dyDescent="0.2">
      <c r="C841" s="5"/>
    </row>
    <row r="842" spans="3:3" x14ac:dyDescent="0.2">
      <c r="C842" s="5"/>
    </row>
    <row r="843" spans="3:3" x14ac:dyDescent="0.2">
      <c r="C843" s="5"/>
    </row>
    <row r="844" spans="3:3" x14ac:dyDescent="0.2">
      <c r="C844" s="5"/>
    </row>
    <row r="845" spans="3:3" x14ac:dyDescent="0.2">
      <c r="C845" s="5"/>
    </row>
    <row r="846" spans="3:3" x14ac:dyDescent="0.2">
      <c r="C846" s="5"/>
    </row>
    <row r="847" spans="3:3" x14ac:dyDescent="0.2">
      <c r="C847" s="5"/>
    </row>
    <row r="848" spans="3:3" x14ac:dyDescent="0.2">
      <c r="C848" s="5"/>
    </row>
    <row r="849" spans="3:3" x14ac:dyDescent="0.2">
      <c r="C849" s="5"/>
    </row>
    <row r="850" spans="3:3" x14ac:dyDescent="0.2">
      <c r="C850" s="5"/>
    </row>
    <row r="851" spans="3:3" x14ac:dyDescent="0.2">
      <c r="C851" s="5"/>
    </row>
    <row r="852" spans="3:3" x14ac:dyDescent="0.2">
      <c r="C852" s="5"/>
    </row>
    <row r="853" spans="3:3" x14ac:dyDescent="0.2">
      <c r="C853" s="5"/>
    </row>
    <row r="854" spans="3:3" x14ac:dyDescent="0.2">
      <c r="C854" s="5"/>
    </row>
    <row r="855" spans="3:3" x14ac:dyDescent="0.2">
      <c r="C855" s="5"/>
    </row>
    <row r="856" spans="3:3" x14ac:dyDescent="0.2">
      <c r="C856" s="5"/>
    </row>
    <row r="857" spans="3:3" x14ac:dyDescent="0.2">
      <c r="C857" s="5"/>
    </row>
    <row r="858" spans="3:3" x14ac:dyDescent="0.2">
      <c r="C858" s="5"/>
    </row>
    <row r="859" spans="3:3" x14ac:dyDescent="0.2">
      <c r="C859" s="5"/>
    </row>
    <row r="860" spans="3:3" x14ac:dyDescent="0.2">
      <c r="C860" s="5"/>
    </row>
    <row r="861" spans="3:3" x14ac:dyDescent="0.2">
      <c r="C861" s="5"/>
    </row>
    <row r="862" spans="3:3" x14ac:dyDescent="0.2">
      <c r="C862" s="5"/>
    </row>
    <row r="863" spans="3:3" x14ac:dyDescent="0.2">
      <c r="C863" s="5"/>
    </row>
    <row r="864" spans="3:3" x14ac:dyDescent="0.2">
      <c r="C864" s="5"/>
    </row>
    <row r="865" spans="3:3" x14ac:dyDescent="0.2">
      <c r="C865" s="5"/>
    </row>
    <row r="866" spans="3:3" x14ac:dyDescent="0.2">
      <c r="C866" s="5"/>
    </row>
    <row r="867" spans="3:3" x14ac:dyDescent="0.2">
      <c r="C867" s="5"/>
    </row>
    <row r="868" spans="3:3" x14ac:dyDescent="0.2">
      <c r="C868" s="5"/>
    </row>
    <row r="869" spans="3:3" x14ac:dyDescent="0.2">
      <c r="C869" s="5"/>
    </row>
    <row r="870" spans="3:3" x14ac:dyDescent="0.2">
      <c r="C870" s="5"/>
    </row>
    <row r="871" spans="3:3" x14ac:dyDescent="0.2">
      <c r="C871" s="5"/>
    </row>
    <row r="872" spans="3:3" x14ac:dyDescent="0.2">
      <c r="C872" s="5"/>
    </row>
    <row r="873" spans="3:3" x14ac:dyDescent="0.2">
      <c r="C873" s="5"/>
    </row>
    <row r="874" spans="3:3" x14ac:dyDescent="0.2">
      <c r="C874" s="5"/>
    </row>
    <row r="875" spans="3:3" x14ac:dyDescent="0.2">
      <c r="C875" s="5"/>
    </row>
    <row r="876" spans="3:3" x14ac:dyDescent="0.2">
      <c r="C876" s="5"/>
    </row>
    <row r="877" spans="3:3" x14ac:dyDescent="0.2">
      <c r="C877" s="5"/>
    </row>
    <row r="878" spans="3:3" x14ac:dyDescent="0.2">
      <c r="C878" s="5"/>
    </row>
    <row r="879" spans="3:3" x14ac:dyDescent="0.2">
      <c r="C879" s="5"/>
    </row>
    <row r="880" spans="3:3" x14ac:dyDescent="0.2">
      <c r="C880" s="5"/>
    </row>
    <row r="881" spans="3:3" x14ac:dyDescent="0.2">
      <c r="C881" s="5"/>
    </row>
    <row r="882" spans="3:3" x14ac:dyDescent="0.2">
      <c r="C882" s="5"/>
    </row>
    <row r="883" spans="3:3" x14ac:dyDescent="0.2">
      <c r="C883" s="5"/>
    </row>
    <row r="884" spans="3:3" x14ac:dyDescent="0.2">
      <c r="C884" s="5"/>
    </row>
    <row r="885" spans="3:3" x14ac:dyDescent="0.2">
      <c r="C885" s="5"/>
    </row>
    <row r="886" spans="3:3" x14ac:dyDescent="0.2">
      <c r="C886" s="5"/>
    </row>
    <row r="887" spans="3:3" x14ac:dyDescent="0.2">
      <c r="C887" s="5"/>
    </row>
    <row r="888" spans="3:3" x14ac:dyDescent="0.2">
      <c r="C888" s="5"/>
    </row>
    <row r="889" spans="3:3" x14ac:dyDescent="0.2">
      <c r="C889" s="5"/>
    </row>
    <row r="890" spans="3:3" x14ac:dyDescent="0.2">
      <c r="C890" s="5"/>
    </row>
    <row r="891" spans="3:3" x14ac:dyDescent="0.2">
      <c r="C891" s="5"/>
    </row>
    <row r="892" spans="3:3" x14ac:dyDescent="0.2">
      <c r="C892" s="5"/>
    </row>
    <row r="893" spans="3:3" x14ac:dyDescent="0.2">
      <c r="C893" s="5"/>
    </row>
    <row r="894" spans="3:3" x14ac:dyDescent="0.2">
      <c r="C894" s="5"/>
    </row>
    <row r="895" spans="3:3" x14ac:dyDescent="0.2">
      <c r="C895" s="5"/>
    </row>
    <row r="896" spans="3:3" x14ac:dyDescent="0.2">
      <c r="C896" s="5"/>
    </row>
    <row r="897" spans="3:3" x14ac:dyDescent="0.2">
      <c r="C897" s="5"/>
    </row>
    <row r="898" spans="3:3" x14ac:dyDescent="0.2">
      <c r="C898" s="5"/>
    </row>
    <row r="899" spans="3:3" x14ac:dyDescent="0.2">
      <c r="C899" s="5"/>
    </row>
    <row r="900" spans="3:3" x14ac:dyDescent="0.2">
      <c r="C900" s="5"/>
    </row>
    <row r="901" spans="3:3" x14ac:dyDescent="0.2">
      <c r="C901" s="5"/>
    </row>
    <row r="902" spans="3:3" x14ac:dyDescent="0.2">
      <c r="C902" s="5"/>
    </row>
    <row r="903" spans="3:3" x14ac:dyDescent="0.2">
      <c r="C903" s="5"/>
    </row>
    <row r="904" spans="3:3" x14ac:dyDescent="0.2">
      <c r="C904" s="5"/>
    </row>
    <row r="905" spans="3:3" x14ac:dyDescent="0.2">
      <c r="C905" s="5"/>
    </row>
    <row r="906" spans="3:3" x14ac:dyDescent="0.2">
      <c r="C906" s="5"/>
    </row>
    <row r="907" spans="3:3" x14ac:dyDescent="0.2">
      <c r="C907" s="5"/>
    </row>
    <row r="908" spans="3:3" x14ac:dyDescent="0.2">
      <c r="C908" s="5"/>
    </row>
    <row r="909" spans="3:3" x14ac:dyDescent="0.2">
      <c r="C909" s="5"/>
    </row>
    <row r="910" spans="3:3" x14ac:dyDescent="0.2">
      <c r="C910" s="5"/>
    </row>
    <row r="911" spans="3:3" x14ac:dyDescent="0.2">
      <c r="C911" s="5"/>
    </row>
    <row r="912" spans="3:3" x14ac:dyDescent="0.2">
      <c r="C912" s="5"/>
    </row>
    <row r="913" spans="3:3" x14ac:dyDescent="0.2">
      <c r="C913" s="5"/>
    </row>
    <row r="914" spans="3:3" x14ac:dyDescent="0.2">
      <c r="C914" s="5"/>
    </row>
    <row r="915" spans="3:3" x14ac:dyDescent="0.2">
      <c r="C915" s="5"/>
    </row>
    <row r="916" spans="3:3" x14ac:dyDescent="0.2">
      <c r="C916" s="5"/>
    </row>
    <row r="917" spans="3:3" x14ac:dyDescent="0.2">
      <c r="C917" s="5"/>
    </row>
    <row r="918" spans="3:3" x14ac:dyDescent="0.2">
      <c r="C918" s="5"/>
    </row>
    <row r="919" spans="3:3" x14ac:dyDescent="0.2">
      <c r="C919" s="5"/>
    </row>
    <row r="920" spans="3:3" x14ac:dyDescent="0.2">
      <c r="C920" s="5"/>
    </row>
    <row r="921" spans="3:3" x14ac:dyDescent="0.2">
      <c r="C921" s="5"/>
    </row>
    <row r="922" spans="3:3" x14ac:dyDescent="0.2">
      <c r="C922" s="5"/>
    </row>
    <row r="923" spans="3:3" x14ac:dyDescent="0.2">
      <c r="C923" s="5"/>
    </row>
    <row r="924" spans="3:3" x14ac:dyDescent="0.2">
      <c r="C924" s="5"/>
    </row>
    <row r="925" spans="3:3" x14ac:dyDescent="0.2">
      <c r="C925" s="5"/>
    </row>
    <row r="926" spans="3:3" x14ac:dyDescent="0.2">
      <c r="C926" s="5"/>
    </row>
    <row r="927" spans="3:3" x14ac:dyDescent="0.2">
      <c r="C927" s="5"/>
    </row>
    <row r="928" spans="3:3" x14ac:dyDescent="0.2">
      <c r="C928" s="5"/>
    </row>
    <row r="929" spans="3:3" x14ac:dyDescent="0.2">
      <c r="C929" s="5"/>
    </row>
    <row r="930" spans="3:3" x14ac:dyDescent="0.2">
      <c r="C930" s="5"/>
    </row>
    <row r="931" spans="3:3" x14ac:dyDescent="0.2">
      <c r="C931" s="5"/>
    </row>
    <row r="932" spans="3:3" x14ac:dyDescent="0.2">
      <c r="C932" s="5"/>
    </row>
    <row r="933" spans="3:3" x14ac:dyDescent="0.2">
      <c r="C933" s="5"/>
    </row>
    <row r="934" spans="3:3" x14ac:dyDescent="0.2">
      <c r="C934" s="5"/>
    </row>
    <row r="935" spans="3:3" x14ac:dyDescent="0.2">
      <c r="C935" s="5"/>
    </row>
    <row r="936" spans="3:3" x14ac:dyDescent="0.2">
      <c r="C936" s="5"/>
    </row>
    <row r="937" spans="3:3" x14ac:dyDescent="0.2">
      <c r="C937" s="5"/>
    </row>
    <row r="938" spans="3:3" x14ac:dyDescent="0.2">
      <c r="C938" s="5"/>
    </row>
    <row r="939" spans="3:3" x14ac:dyDescent="0.2">
      <c r="C939" s="5"/>
    </row>
    <row r="940" spans="3:3" x14ac:dyDescent="0.2">
      <c r="C940" s="5"/>
    </row>
    <row r="941" spans="3:3" x14ac:dyDescent="0.2">
      <c r="C941" s="5"/>
    </row>
    <row r="942" spans="3:3" x14ac:dyDescent="0.2">
      <c r="C942" s="5"/>
    </row>
    <row r="943" spans="3:3" x14ac:dyDescent="0.2">
      <c r="C943" s="5"/>
    </row>
    <row r="944" spans="3:3" x14ac:dyDescent="0.2">
      <c r="C944" s="5"/>
    </row>
    <row r="945" spans="3:3" x14ac:dyDescent="0.2">
      <c r="C945" s="5"/>
    </row>
    <row r="946" spans="3:3" x14ac:dyDescent="0.2">
      <c r="C946" s="5"/>
    </row>
    <row r="947" spans="3:3" x14ac:dyDescent="0.2">
      <c r="C947" s="5"/>
    </row>
    <row r="948" spans="3:3" x14ac:dyDescent="0.2">
      <c r="C948" s="5"/>
    </row>
    <row r="949" spans="3:3" x14ac:dyDescent="0.2">
      <c r="C949" s="5"/>
    </row>
    <row r="950" spans="3:3" x14ac:dyDescent="0.2">
      <c r="C950" s="5"/>
    </row>
    <row r="951" spans="3:3" x14ac:dyDescent="0.2">
      <c r="C951" s="5"/>
    </row>
    <row r="952" spans="3:3" x14ac:dyDescent="0.2">
      <c r="C952" s="5"/>
    </row>
    <row r="953" spans="3:3" x14ac:dyDescent="0.2">
      <c r="C953" s="5"/>
    </row>
    <row r="954" spans="3:3" x14ac:dyDescent="0.2">
      <c r="C954" s="5"/>
    </row>
    <row r="955" spans="3:3" x14ac:dyDescent="0.2">
      <c r="C955" s="5"/>
    </row>
    <row r="956" spans="3:3" x14ac:dyDescent="0.2">
      <c r="C956" s="5"/>
    </row>
    <row r="957" spans="3:3" x14ac:dyDescent="0.2">
      <c r="C957" s="5"/>
    </row>
    <row r="958" spans="3:3" x14ac:dyDescent="0.2">
      <c r="C958" s="5"/>
    </row>
    <row r="959" spans="3:3" x14ac:dyDescent="0.2">
      <c r="C959" s="5"/>
    </row>
    <row r="960" spans="3:3" x14ac:dyDescent="0.2">
      <c r="C960" s="5"/>
    </row>
    <row r="961" spans="3:3" x14ac:dyDescent="0.2">
      <c r="C961" s="5"/>
    </row>
    <row r="962" spans="3:3" x14ac:dyDescent="0.2">
      <c r="C962" s="5"/>
    </row>
    <row r="963" spans="3:3" x14ac:dyDescent="0.2">
      <c r="C963" s="5"/>
    </row>
    <row r="964" spans="3:3" x14ac:dyDescent="0.2">
      <c r="C964" s="5"/>
    </row>
    <row r="965" spans="3:3" x14ac:dyDescent="0.2">
      <c r="C965" s="5"/>
    </row>
    <row r="966" spans="3:3" x14ac:dyDescent="0.2">
      <c r="C966" s="5"/>
    </row>
    <row r="967" spans="3:3" x14ac:dyDescent="0.2">
      <c r="C967" s="5"/>
    </row>
    <row r="968" spans="3:3" x14ac:dyDescent="0.2">
      <c r="C968" s="5"/>
    </row>
    <row r="969" spans="3:3" x14ac:dyDescent="0.2">
      <c r="C969" s="5"/>
    </row>
    <row r="970" spans="3:3" x14ac:dyDescent="0.2">
      <c r="C970" s="5"/>
    </row>
    <row r="971" spans="3:3" x14ac:dyDescent="0.2">
      <c r="C971" s="5"/>
    </row>
    <row r="972" spans="3:3" x14ac:dyDescent="0.2">
      <c r="C972" s="5"/>
    </row>
    <row r="973" spans="3:3" x14ac:dyDescent="0.2">
      <c r="C973" s="5"/>
    </row>
    <row r="974" spans="3:3" x14ac:dyDescent="0.2">
      <c r="C974" s="5"/>
    </row>
    <row r="975" spans="3:3" x14ac:dyDescent="0.2">
      <c r="C975" s="5"/>
    </row>
    <row r="976" spans="3:3" x14ac:dyDescent="0.2">
      <c r="C976" s="5"/>
    </row>
    <row r="977" spans="3:3" x14ac:dyDescent="0.2">
      <c r="C977" s="5"/>
    </row>
    <row r="978" spans="3:3" x14ac:dyDescent="0.2">
      <c r="C978" s="5"/>
    </row>
    <row r="979" spans="3:3" x14ac:dyDescent="0.2">
      <c r="C979" s="5"/>
    </row>
    <row r="980" spans="3:3" x14ac:dyDescent="0.2">
      <c r="C980" s="5"/>
    </row>
    <row r="981" spans="3:3" x14ac:dyDescent="0.2">
      <c r="C981" s="5"/>
    </row>
    <row r="982" spans="3:3" x14ac:dyDescent="0.2">
      <c r="C982" s="5"/>
    </row>
    <row r="983" spans="3:3" x14ac:dyDescent="0.2">
      <c r="C983" s="5"/>
    </row>
    <row r="984" spans="3:3" x14ac:dyDescent="0.2">
      <c r="C984" s="5"/>
    </row>
    <row r="985" spans="3:3" x14ac:dyDescent="0.2">
      <c r="C985" s="5"/>
    </row>
    <row r="986" spans="3:3" x14ac:dyDescent="0.2">
      <c r="C986" s="5"/>
    </row>
    <row r="987" spans="3:3" x14ac:dyDescent="0.2">
      <c r="C987" s="5"/>
    </row>
    <row r="988" spans="3:3" x14ac:dyDescent="0.2">
      <c r="C988" s="5"/>
    </row>
    <row r="989" spans="3:3" x14ac:dyDescent="0.2">
      <c r="C989" s="5"/>
    </row>
    <row r="990" spans="3:3" x14ac:dyDescent="0.2">
      <c r="C990" s="5"/>
    </row>
    <row r="991" spans="3:3" x14ac:dyDescent="0.2">
      <c r="C991" s="5"/>
    </row>
    <row r="992" spans="3:3" x14ac:dyDescent="0.2">
      <c r="C992" s="5"/>
    </row>
    <row r="993" spans="3:3" x14ac:dyDescent="0.2">
      <c r="C993" s="5"/>
    </row>
    <row r="994" spans="3:3" x14ac:dyDescent="0.2">
      <c r="C994" s="5"/>
    </row>
    <row r="995" spans="3:3" x14ac:dyDescent="0.2">
      <c r="C995" s="5"/>
    </row>
    <row r="996" spans="3:3" x14ac:dyDescent="0.2">
      <c r="C996" s="5"/>
    </row>
    <row r="997" spans="3:3" x14ac:dyDescent="0.2">
      <c r="C997" s="5"/>
    </row>
    <row r="998" spans="3:3" x14ac:dyDescent="0.2">
      <c r="C998" s="5"/>
    </row>
    <row r="999" spans="3:3" x14ac:dyDescent="0.2">
      <c r="C999" s="5"/>
    </row>
    <row r="1000" spans="3:3" x14ac:dyDescent="0.2">
      <c r="C1000" s="5"/>
    </row>
    <row r="1001" spans="3:3" x14ac:dyDescent="0.2">
      <c r="C1001" s="5"/>
    </row>
    <row r="1002" spans="3:3" x14ac:dyDescent="0.2">
      <c r="C1002" s="5"/>
    </row>
    <row r="1003" spans="3:3" x14ac:dyDescent="0.2">
      <c r="C1003" s="5"/>
    </row>
    <row r="1004" spans="3:3" x14ac:dyDescent="0.2">
      <c r="C1004" s="5"/>
    </row>
    <row r="1005" spans="3:3" x14ac:dyDescent="0.2">
      <c r="C1005" s="5"/>
    </row>
    <row r="1006" spans="3:3" x14ac:dyDescent="0.2">
      <c r="C1006" s="5"/>
    </row>
    <row r="1007" spans="3:3" x14ac:dyDescent="0.2">
      <c r="C1007" s="5"/>
    </row>
    <row r="1008" spans="3:3" x14ac:dyDescent="0.2">
      <c r="C1008" s="5"/>
    </row>
    <row r="1009" spans="3:3" x14ac:dyDescent="0.2">
      <c r="C1009" s="5"/>
    </row>
    <row r="1010" spans="3:3" x14ac:dyDescent="0.2">
      <c r="C1010" s="5"/>
    </row>
    <row r="1011" spans="3:3" x14ac:dyDescent="0.2">
      <c r="C1011" s="5"/>
    </row>
    <row r="1012" spans="3:3" x14ac:dyDescent="0.2">
      <c r="C1012" s="5"/>
    </row>
    <row r="1013" spans="3:3" x14ac:dyDescent="0.2">
      <c r="C1013" s="5"/>
    </row>
    <row r="1014" spans="3:3" x14ac:dyDescent="0.2">
      <c r="C1014" s="5"/>
    </row>
    <row r="1015" spans="3:3" x14ac:dyDescent="0.2">
      <c r="C1015" s="5"/>
    </row>
    <row r="1016" spans="3:3" x14ac:dyDescent="0.2">
      <c r="C1016" s="5"/>
    </row>
    <row r="1017" spans="3:3" x14ac:dyDescent="0.2">
      <c r="C1017" s="5"/>
    </row>
    <row r="1018" spans="3:3" x14ac:dyDescent="0.2">
      <c r="C1018" s="5"/>
    </row>
    <row r="1019" spans="3:3" x14ac:dyDescent="0.2">
      <c r="C1019" s="5"/>
    </row>
    <row r="1020" spans="3:3" x14ac:dyDescent="0.2">
      <c r="C1020" s="5"/>
    </row>
    <row r="1021" spans="3:3" x14ac:dyDescent="0.2">
      <c r="C1021" s="5"/>
    </row>
    <row r="1022" spans="3:3" x14ac:dyDescent="0.2">
      <c r="C1022" s="5"/>
    </row>
    <row r="1023" spans="3:3" x14ac:dyDescent="0.2">
      <c r="C1023" s="5"/>
    </row>
    <row r="1024" spans="3:3" x14ac:dyDescent="0.2">
      <c r="C1024" s="5"/>
    </row>
    <row r="1025" spans="3:3" x14ac:dyDescent="0.2">
      <c r="C1025" s="5"/>
    </row>
    <row r="1026" spans="3:3" x14ac:dyDescent="0.2">
      <c r="C1026" s="5"/>
    </row>
    <row r="1027" spans="3:3" x14ac:dyDescent="0.2">
      <c r="C1027" s="5"/>
    </row>
    <row r="1028" spans="3:3" x14ac:dyDescent="0.2">
      <c r="C1028" s="5"/>
    </row>
    <row r="1029" spans="3:3" x14ac:dyDescent="0.2">
      <c r="C1029" s="5"/>
    </row>
    <row r="1030" spans="3:3" x14ac:dyDescent="0.2">
      <c r="C1030" s="5"/>
    </row>
    <row r="1031" spans="3:3" x14ac:dyDescent="0.2">
      <c r="C1031" s="5"/>
    </row>
    <row r="1032" spans="3:3" x14ac:dyDescent="0.2">
      <c r="C1032" s="5"/>
    </row>
    <row r="1033" spans="3:3" x14ac:dyDescent="0.2">
      <c r="C1033" s="5"/>
    </row>
    <row r="1034" spans="3:3" x14ac:dyDescent="0.2">
      <c r="C1034" s="5"/>
    </row>
    <row r="1035" spans="3:3" x14ac:dyDescent="0.2">
      <c r="C1035" s="5"/>
    </row>
    <row r="1036" spans="3:3" x14ac:dyDescent="0.2">
      <c r="C1036" s="5"/>
    </row>
    <row r="1037" spans="3:3" x14ac:dyDescent="0.2">
      <c r="C1037" s="5"/>
    </row>
    <row r="1038" spans="3:3" x14ac:dyDescent="0.2">
      <c r="C1038" s="5"/>
    </row>
    <row r="1039" spans="3:3" x14ac:dyDescent="0.2">
      <c r="C1039" s="5"/>
    </row>
    <row r="1040" spans="3:3" x14ac:dyDescent="0.2">
      <c r="C1040" s="5"/>
    </row>
    <row r="1041" spans="3:3" x14ac:dyDescent="0.2">
      <c r="C1041" s="5"/>
    </row>
    <row r="1042" spans="3:3" x14ac:dyDescent="0.2">
      <c r="C1042" s="5"/>
    </row>
    <row r="1043" spans="3:3" x14ac:dyDescent="0.2">
      <c r="C1043" s="5"/>
    </row>
    <row r="1044" spans="3:3" x14ac:dyDescent="0.2">
      <c r="C1044" s="5"/>
    </row>
    <row r="1045" spans="3:3" x14ac:dyDescent="0.2">
      <c r="C1045" s="5"/>
    </row>
    <row r="1046" spans="3:3" x14ac:dyDescent="0.2">
      <c r="C1046" s="5"/>
    </row>
    <row r="1047" spans="3:3" x14ac:dyDescent="0.2">
      <c r="C1047" s="5"/>
    </row>
    <row r="1048" spans="3:3" x14ac:dyDescent="0.2">
      <c r="C1048" s="5"/>
    </row>
    <row r="1049" spans="3:3" x14ac:dyDescent="0.2">
      <c r="C1049" s="5"/>
    </row>
    <row r="1050" spans="3:3" x14ac:dyDescent="0.2">
      <c r="C1050" s="5"/>
    </row>
    <row r="1051" spans="3:3" x14ac:dyDescent="0.2">
      <c r="C1051" s="5"/>
    </row>
    <row r="1052" spans="3:3" x14ac:dyDescent="0.2">
      <c r="C1052" s="5"/>
    </row>
    <row r="1053" spans="3:3" x14ac:dyDescent="0.2">
      <c r="C1053" s="5"/>
    </row>
    <row r="1054" spans="3:3" x14ac:dyDescent="0.2">
      <c r="C1054" s="5"/>
    </row>
    <row r="1055" spans="3:3" x14ac:dyDescent="0.2">
      <c r="C1055" s="5"/>
    </row>
    <row r="1056" spans="3:3" x14ac:dyDescent="0.2">
      <c r="C1056" s="5"/>
    </row>
    <row r="1057" spans="3:3" x14ac:dyDescent="0.2">
      <c r="C1057" s="5"/>
    </row>
    <row r="1058" spans="3:3" x14ac:dyDescent="0.2">
      <c r="C1058" s="5"/>
    </row>
    <row r="1059" spans="3:3" x14ac:dyDescent="0.2">
      <c r="C1059" s="5"/>
    </row>
    <row r="1060" spans="3:3" x14ac:dyDescent="0.2">
      <c r="C1060" s="5"/>
    </row>
    <row r="1061" spans="3:3" x14ac:dyDescent="0.2">
      <c r="C1061" s="5"/>
    </row>
    <row r="1062" spans="3:3" x14ac:dyDescent="0.2">
      <c r="C1062" s="5"/>
    </row>
    <row r="1063" spans="3:3" x14ac:dyDescent="0.2">
      <c r="C1063" s="5"/>
    </row>
    <row r="1064" spans="3:3" x14ac:dyDescent="0.2">
      <c r="C1064" s="5"/>
    </row>
    <row r="1065" spans="3:3" x14ac:dyDescent="0.2">
      <c r="C1065" s="5"/>
    </row>
    <row r="1066" spans="3:3" x14ac:dyDescent="0.2">
      <c r="C1066" s="5"/>
    </row>
    <row r="1067" spans="3:3" x14ac:dyDescent="0.2">
      <c r="C1067" s="5"/>
    </row>
    <row r="1068" spans="3:3" x14ac:dyDescent="0.2">
      <c r="C1068" s="5"/>
    </row>
    <row r="1069" spans="3:3" x14ac:dyDescent="0.2">
      <c r="C1069" s="5"/>
    </row>
    <row r="1070" spans="3:3" x14ac:dyDescent="0.2">
      <c r="C1070" s="5"/>
    </row>
    <row r="1071" spans="3:3" x14ac:dyDescent="0.2">
      <c r="C1071" s="5"/>
    </row>
    <row r="1072" spans="3:3" x14ac:dyDescent="0.2">
      <c r="C1072" s="5"/>
    </row>
    <row r="1073" spans="3:3" x14ac:dyDescent="0.2">
      <c r="C1073" s="5"/>
    </row>
    <row r="1074" spans="3:3" x14ac:dyDescent="0.2">
      <c r="C1074" s="5"/>
    </row>
    <row r="1075" spans="3:3" x14ac:dyDescent="0.2">
      <c r="C1075" s="5"/>
    </row>
    <row r="1076" spans="3:3" x14ac:dyDescent="0.2">
      <c r="C1076" s="5"/>
    </row>
    <row r="1077" spans="3:3" x14ac:dyDescent="0.2">
      <c r="C1077" s="5"/>
    </row>
    <row r="1078" spans="3:3" x14ac:dyDescent="0.2">
      <c r="C1078" s="5"/>
    </row>
    <row r="1079" spans="3:3" x14ac:dyDescent="0.2">
      <c r="C1079" s="5"/>
    </row>
    <row r="1080" spans="3:3" x14ac:dyDescent="0.2">
      <c r="C1080" s="5"/>
    </row>
    <row r="1081" spans="3:3" x14ac:dyDescent="0.2">
      <c r="C1081" s="5"/>
    </row>
    <row r="1082" spans="3:3" x14ac:dyDescent="0.2">
      <c r="C1082" s="5"/>
    </row>
    <row r="1083" spans="3:3" x14ac:dyDescent="0.2">
      <c r="C1083" s="5"/>
    </row>
    <row r="1084" spans="3:3" x14ac:dyDescent="0.2">
      <c r="C1084" s="5"/>
    </row>
    <row r="1085" spans="3:3" x14ac:dyDescent="0.2">
      <c r="C1085" s="5"/>
    </row>
    <row r="1086" spans="3:3" x14ac:dyDescent="0.2">
      <c r="C1086" s="5"/>
    </row>
    <row r="1087" spans="3:3" x14ac:dyDescent="0.2">
      <c r="C1087" s="5"/>
    </row>
    <row r="1088" spans="3:3" x14ac:dyDescent="0.2">
      <c r="C1088" s="5"/>
    </row>
    <row r="1089" spans="3:3" x14ac:dyDescent="0.2">
      <c r="C1089" s="5"/>
    </row>
    <row r="1090" spans="3:3" x14ac:dyDescent="0.2">
      <c r="C1090" s="5"/>
    </row>
    <row r="1091" spans="3:3" x14ac:dyDescent="0.2">
      <c r="C1091" s="5"/>
    </row>
    <row r="1092" spans="3:3" x14ac:dyDescent="0.2">
      <c r="C1092" s="5"/>
    </row>
    <row r="1093" spans="3:3" x14ac:dyDescent="0.2">
      <c r="C1093" s="5"/>
    </row>
    <row r="1094" spans="3:3" x14ac:dyDescent="0.2">
      <c r="C1094" s="5"/>
    </row>
    <row r="1095" spans="3:3" x14ac:dyDescent="0.2">
      <c r="C1095" s="5"/>
    </row>
    <row r="1096" spans="3:3" x14ac:dyDescent="0.2">
      <c r="C1096" s="5"/>
    </row>
    <row r="1097" spans="3:3" x14ac:dyDescent="0.2">
      <c r="C1097" s="5"/>
    </row>
    <row r="1098" spans="3:3" x14ac:dyDescent="0.2">
      <c r="C1098" s="5"/>
    </row>
    <row r="1099" spans="3:3" x14ac:dyDescent="0.2">
      <c r="C1099" s="5"/>
    </row>
    <row r="1100" spans="3:3" x14ac:dyDescent="0.2">
      <c r="C1100" s="5"/>
    </row>
    <row r="1101" spans="3:3" x14ac:dyDescent="0.2">
      <c r="C1101" s="5"/>
    </row>
    <row r="1102" spans="3:3" x14ac:dyDescent="0.2">
      <c r="C1102" s="5"/>
    </row>
    <row r="1103" spans="3:3" x14ac:dyDescent="0.2">
      <c r="C1103" s="5"/>
    </row>
    <row r="1104" spans="3:3" x14ac:dyDescent="0.2">
      <c r="C1104" s="5"/>
    </row>
    <row r="1105" spans="3:3" x14ac:dyDescent="0.2">
      <c r="C1105" s="5"/>
    </row>
    <row r="1106" spans="3:3" x14ac:dyDescent="0.2">
      <c r="C1106" s="5"/>
    </row>
    <row r="1107" spans="3:3" x14ac:dyDescent="0.2">
      <c r="C1107" s="5"/>
    </row>
    <row r="1108" spans="3:3" x14ac:dyDescent="0.2">
      <c r="C1108" s="5"/>
    </row>
    <row r="1109" spans="3:3" x14ac:dyDescent="0.2">
      <c r="C1109" s="5"/>
    </row>
    <row r="1110" spans="3:3" x14ac:dyDescent="0.2">
      <c r="C1110" s="5"/>
    </row>
    <row r="1111" spans="3:3" x14ac:dyDescent="0.2">
      <c r="C1111" s="5"/>
    </row>
    <row r="1112" spans="3:3" x14ac:dyDescent="0.2">
      <c r="C1112" s="5"/>
    </row>
    <row r="1113" spans="3:3" x14ac:dyDescent="0.2">
      <c r="C1113" s="5"/>
    </row>
    <row r="1114" spans="3:3" x14ac:dyDescent="0.2">
      <c r="C1114" s="5"/>
    </row>
    <row r="1115" spans="3:3" x14ac:dyDescent="0.2">
      <c r="C1115" s="5"/>
    </row>
    <row r="1116" spans="3:3" x14ac:dyDescent="0.2">
      <c r="C1116" s="5"/>
    </row>
    <row r="1117" spans="3:3" x14ac:dyDescent="0.2">
      <c r="C1117" s="5"/>
    </row>
    <row r="1118" spans="3:3" x14ac:dyDescent="0.2">
      <c r="C1118" s="5"/>
    </row>
    <row r="1119" spans="3:3" x14ac:dyDescent="0.2">
      <c r="C1119" s="5"/>
    </row>
    <row r="1120" spans="3:3" x14ac:dyDescent="0.2">
      <c r="C1120" s="5"/>
    </row>
    <row r="1121" spans="3:3" x14ac:dyDescent="0.2">
      <c r="C1121" s="5"/>
    </row>
    <row r="1122" spans="3:3" x14ac:dyDescent="0.2">
      <c r="C1122" s="5"/>
    </row>
    <row r="1123" spans="3:3" x14ac:dyDescent="0.2">
      <c r="C1123" s="5"/>
    </row>
    <row r="1124" spans="3:3" x14ac:dyDescent="0.2">
      <c r="C1124" s="5"/>
    </row>
    <row r="1125" spans="3:3" x14ac:dyDescent="0.2">
      <c r="C1125" s="5"/>
    </row>
    <row r="1126" spans="3:3" x14ac:dyDescent="0.2">
      <c r="C1126" s="5"/>
    </row>
    <row r="1127" spans="3:3" x14ac:dyDescent="0.2">
      <c r="C1127" s="5"/>
    </row>
    <row r="1128" spans="3:3" x14ac:dyDescent="0.2">
      <c r="C1128" s="5"/>
    </row>
    <row r="1129" spans="3:3" x14ac:dyDescent="0.2">
      <c r="C1129" s="5"/>
    </row>
    <row r="1130" spans="3:3" x14ac:dyDescent="0.2">
      <c r="C1130" s="5"/>
    </row>
    <row r="1131" spans="3:3" x14ac:dyDescent="0.2">
      <c r="C1131" s="5"/>
    </row>
    <row r="1132" spans="3:3" x14ac:dyDescent="0.2">
      <c r="C1132" s="5"/>
    </row>
    <row r="1133" spans="3:3" x14ac:dyDescent="0.2">
      <c r="C1133" s="5"/>
    </row>
    <row r="1134" spans="3:3" x14ac:dyDescent="0.2">
      <c r="C1134" s="5"/>
    </row>
    <row r="1135" spans="3:3" x14ac:dyDescent="0.2">
      <c r="C1135" s="5"/>
    </row>
    <row r="1136" spans="3:3" x14ac:dyDescent="0.2">
      <c r="C1136" s="5"/>
    </row>
    <row r="1137" spans="3:3" x14ac:dyDescent="0.2">
      <c r="C1137" s="5"/>
    </row>
    <row r="1138" spans="3:3" x14ac:dyDescent="0.2">
      <c r="C1138" s="5"/>
    </row>
    <row r="1139" spans="3:3" x14ac:dyDescent="0.2">
      <c r="C1139" s="5"/>
    </row>
    <row r="1140" spans="3:3" x14ac:dyDescent="0.2">
      <c r="C1140" s="5"/>
    </row>
    <row r="1141" spans="3:3" x14ac:dyDescent="0.2">
      <c r="C1141" s="5"/>
    </row>
    <row r="1142" spans="3:3" x14ac:dyDescent="0.2">
      <c r="C1142" s="5"/>
    </row>
    <row r="1143" spans="3:3" x14ac:dyDescent="0.2">
      <c r="C1143" s="5"/>
    </row>
    <row r="1144" spans="3:3" x14ac:dyDescent="0.2">
      <c r="C1144" s="5"/>
    </row>
    <row r="1145" spans="3:3" x14ac:dyDescent="0.2">
      <c r="C1145" s="5"/>
    </row>
    <row r="1146" spans="3:3" x14ac:dyDescent="0.2">
      <c r="C1146" s="5"/>
    </row>
    <row r="1147" spans="3:3" x14ac:dyDescent="0.2">
      <c r="C1147" s="5"/>
    </row>
    <row r="1148" spans="3:3" x14ac:dyDescent="0.2">
      <c r="C1148" s="5"/>
    </row>
    <row r="1149" spans="3:3" x14ac:dyDescent="0.2">
      <c r="C1149" s="5"/>
    </row>
    <row r="1150" spans="3:3" x14ac:dyDescent="0.2">
      <c r="C1150" s="5"/>
    </row>
    <row r="1151" spans="3:3" x14ac:dyDescent="0.2">
      <c r="C1151" s="5"/>
    </row>
    <row r="1152" spans="3:3" x14ac:dyDescent="0.2">
      <c r="C1152" s="5"/>
    </row>
    <row r="1153" spans="3:3" x14ac:dyDescent="0.2">
      <c r="C1153" s="5"/>
    </row>
    <row r="1154" spans="3:3" x14ac:dyDescent="0.2">
      <c r="C1154" s="5"/>
    </row>
    <row r="1155" spans="3:3" x14ac:dyDescent="0.2">
      <c r="C1155" s="5"/>
    </row>
    <row r="1156" spans="3:3" x14ac:dyDescent="0.2">
      <c r="C1156" s="5"/>
    </row>
    <row r="1157" spans="3:3" x14ac:dyDescent="0.2">
      <c r="C1157" s="5"/>
    </row>
    <row r="1158" spans="3:3" x14ac:dyDescent="0.2">
      <c r="C1158" s="5"/>
    </row>
    <row r="1159" spans="3:3" x14ac:dyDescent="0.2">
      <c r="C1159" s="5"/>
    </row>
    <row r="1160" spans="3:3" x14ac:dyDescent="0.2">
      <c r="C1160" s="5"/>
    </row>
    <row r="1161" spans="3:3" x14ac:dyDescent="0.2">
      <c r="C1161" s="5"/>
    </row>
    <row r="1162" spans="3:3" x14ac:dyDescent="0.2">
      <c r="C1162" s="5"/>
    </row>
    <row r="1163" spans="3:3" x14ac:dyDescent="0.2">
      <c r="C1163" s="5"/>
    </row>
    <row r="1164" spans="3:3" x14ac:dyDescent="0.2">
      <c r="C1164" s="5"/>
    </row>
    <row r="1165" spans="3:3" x14ac:dyDescent="0.2">
      <c r="C1165" s="5"/>
    </row>
    <row r="1166" spans="3:3" x14ac:dyDescent="0.2">
      <c r="C1166" s="5"/>
    </row>
    <row r="1167" spans="3:3" x14ac:dyDescent="0.2">
      <c r="C1167" s="5"/>
    </row>
    <row r="1168" spans="3:3" x14ac:dyDescent="0.2">
      <c r="C1168" s="5"/>
    </row>
    <row r="1169" spans="3:3" x14ac:dyDescent="0.2">
      <c r="C1169" s="5"/>
    </row>
    <row r="1170" spans="3:3" x14ac:dyDescent="0.2">
      <c r="C1170" s="5"/>
    </row>
    <row r="1171" spans="3:3" x14ac:dyDescent="0.2">
      <c r="C1171" s="5"/>
    </row>
    <row r="1172" spans="3:3" x14ac:dyDescent="0.2">
      <c r="C1172" s="5"/>
    </row>
    <row r="1173" spans="3:3" x14ac:dyDescent="0.2">
      <c r="C1173" s="5"/>
    </row>
    <row r="1174" spans="3:3" x14ac:dyDescent="0.2">
      <c r="C1174" s="5"/>
    </row>
    <row r="1175" spans="3:3" x14ac:dyDescent="0.2">
      <c r="C1175" s="5"/>
    </row>
    <row r="1176" spans="3:3" x14ac:dyDescent="0.2">
      <c r="C1176" s="5"/>
    </row>
    <row r="1177" spans="3:3" x14ac:dyDescent="0.2">
      <c r="C1177" s="5"/>
    </row>
    <row r="1178" spans="3:3" x14ac:dyDescent="0.2">
      <c r="C1178" s="5"/>
    </row>
    <row r="1179" spans="3:3" x14ac:dyDescent="0.2">
      <c r="C1179" s="5"/>
    </row>
    <row r="1180" spans="3:3" x14ac:dyDescent="0.2">
      <c r="C1180" s="5"/>
    </row>
    <row r="1181" spans="3:3" x14ac:dyDescent="0.2">
      <c r="C1181" s="5"/>
    </row>
    <row r="1182" spans="3:3" x14ac:dyDescent="0.2">
      <c r="C1182" s="5"/>
    </row>
    <row r="1183" spans="3:3" x14ac:dyDescent="0.2">
      <c r="C1183" s="5"/>
    </row>
    <row r="1184" spans="3:3" x14ac:dyDescent="0.2">
      <c r="C1184" s="5"/>
    </row>
    <row r="1185" spans="3:3" x14ac:dyDescent="0.2">
      <c r="C1185" s="5"/>
    </row>
    <row r="1186" spans="3:3" x14ac:dyDescent="0.2">
      <c r="C1186" s="5"/>
    </row>
    <row r="1187" spans="3:3" x14ac:dyDescent="0.2">
      <c r="C1187" s="5"/>
    </row>
    <row r="1188" spans="3:3" x14ac:dyDescent="0.2">
      <c r="C1188" s="5"/>
    </row>
    <row r="1189" spans="3:3" x14ac:dyDescent="0.2">
      <c r="C1189" s="5"/>
    </row>
    <row r="1190" spans="3:3" x14ac:dyDescent="0.2">
      <c r="C1190" s="5"/>
    </row>
    <row r="1191" spans="3:3" x14ac:dyDescent="0.2">
      <c r="C1191" s="5"/>
    </row>
    <row r="1192" spans="3:3" x14ac:dyDescent="0.2">
      <c r="C1192" s="5"/>
    </row>
    <row r="1193" spans="3:3" x14ac:dyDescent="0.2">
      <c r="C1193" s="5"/>
    </row>
    <row r="1194" spans="3:3" x14ac:dyDescent="0.2">
      <c r="C1194" s="5"/>
    </row>
    <row r="1195" spans="3:3" x14ac:dyDescent="0.2">
      <c r="C1195" s="5"/>
    </row>
    <row r="1196" spans="3:3" x14ac:dyDescent="0.2">
      <c r="C1196" s="5"/>
    </row>
    <row r="1197" spans="3:3" x14ac:dyDescent="0.2">
      <c r="C1197" s="5"/>
    </row>
    <row r="1198" spans="3:3" x14ac:dyDescent="0.2">
      <c r="C1198" s="5"/>
    </row>
    <row r="1199" spans="3:3" x14ac:dyDescent="0.2">
      <c r="C1199" s="5"/>
    </row>
    <row r="1200" spans="3:3" x14ac:dyDescent="0.2">
      <c r="C1200" s="5"/>
    </row>
    <row r="1201" spans="3:3" x14ac:dyDescent="0.2">
      <c r="C1201" s="5"/>
    </row>
    <row r="1202" spans="3:3" x14ac:dyDescent="0.2">
      <c r="C1202" s="5"/>
    </row>
    <row r="1203" spans="3:3" x14ac:dyDescent="0.2">
      <c r="C1203" s="5"/>
    </row>
    <row r="1204" spans="3:3" x14ac:dyDescent="0.2">
      <c r="C1204" s="5"/>
    </row>
    <row r="1205" spans="3:3" x14ac:dyDescent="0.2">
      <c r="C1205" s="5"/>
    </row>
    <row r="1206" spans="3:3" x14ac:dyDescent="0.2">
      <c r="C1206" s="5"/>
    </row>
    <row r="1207" spans="3:3" x14ac:dyDescent="0.2">
      <c r="C1207" s="5"/>
    </row>
    <row r="1208" spans="3:3" x14ac:dyDescent="0.2">
      <c r="C1208" s="5"/>
    </row>
    <row r="1209" spans="3:3" x14ac:dyDescent="0.2">
      <c r="C1209" s="5"/>
    </row>
    <row r="1210" spans="3:3" x14ac:dyDescent="0.2">
      <c r="C1210" s="5"/>
    </row>
    <row r="1211" spans="3:3" x14ac:dyDescent="0.2">
      <c r="C1211" s="5"/>
    </row>
    <row r="1212" spans="3:3" x14ac:dyDescent="0.2">
      <c r="C1212" s="5"/>
    </row>
    <row r="1213" spans="3:3" x14ac:dyDescent="0.2">
      <c r="C1213" s="5"/>
    </row>
    <row r="1214" spans="3:3" x14ac:dyDescent="0.2">
      <c r="C1214" s="5"/>
    </row>
    <row r="1215" spans="3:3" x14ac:dyDescent="0.2">
      <c r="C1215" s="5"/>
    </row>
    <row r="1216" spans="3:3" x14ac:dyDescent="0.2">
      <c r="C1216" s="5"/>
    </row>
    <row r="1217" spans="3:3" x14ac:dyDescent="0.2">
      <c r="C1217" s="5"/>
    </row>
    <row r="1218" spans="3:3" x14ac:dyDescent="0.2">
      <c r="C1218" s="5"/>
    </row>
    <row r="1219" spans="3:3" x14ac:dyDescent="0.2">
      <c r="C1219" s="5"/>
    </row>
    <row r="1220" spans="3:3" x14ac:dyDescent="0.2">
      <c r="C1220" s="5"/>
    </row>
    <row r="1221" spans="3:3" x14ac:dyDescent="0.2">
      <c r="C1221" s="5"/>
    </row>
    <row r="1222" spans="3:3" x14ac:dyDescent="0.2">
      <c r="C1222" s="5"/>
    </row>
    <row r="1223" spans="3:3" x14ac:dyDescent="0.2">
      <c r="C1223" s="5"/>
    </row>
    <row r="1224" spans="3:3" x14ac:dyDescent="0.2">
      <c r="C1224" s="5"/>
    </row>
    <row r="1225" spans="3:3" x14ac:dyDescent="0.2">
      <c r="C1225" s="5"/>
    </row>
    <row r="1226" spans="3:3" x14ac:dyDescent="0.2">
      <c r="C1226" s="5"/>
    </row>
    <row r="1227" spans="3:3" x14ac:dyDescent="0.2">
      <c r="C1227" s="5"/>
    </row>
    <row r="1228" spans="3:3" x14ac:dyDescent="0.2">
      <c r="C1228" s="5"/>
    </row>
    <row r="1229" spans="3:3" x14ac:dyDescent="0.2">
      <c r="C1229" s="5"/>
    </row>
    <row r="1230" spans="3:3" x14ac:dyDescent="0.2">
      <c r="C1230" s="5"/>
    </row>
    <row r="1231" spans="3:3" x14ac:dyDescent="0.2">
      <c r="C1231" s="5"/>
    </row>
    <row r="1232" spans="3:3" x14ac:dyDescent="0.2">
      <c r="C1232" s="5"/>
    </row>
    <row r="1233" spans="3:3" x14ac:dyDescent="0.2">
      <c r="C1233" s="5"/>
    </row>
    <row r="1234" spans="3:3" x14ac:dyDescent="0.2">
      <c r="C1234" s="5"/>
    </row>
    <row r="1235" spans="3:3" x14ac:dyDescent="0.2">
      <c r="C1235" s="5"/>
    </row>
    <row r="1236" spans="3:3" x14ac:dyDescent="0.2">
      <c r="C1236" s="5"/>
    </row>
    <row r="1237" spans="3:3" x14ac:dyDescent="0.2">
      <c r="C1237" s="5"/>
    </row>
    <row r="1238" spans="3:3" x14ac:dyDescent="0.2">
      <c r="C1238" s="5"/>
    </row>
    <row r="1239" spans="3:3" x14ac:dyDescent="0.2">
      <c r="C1239" s="5"/>
    </row>
    <row r="1240" spans="3:3" x14ac:dyDescent="0.2">
      <c r="C1240" s="5"/>
    </row>
    <row r="1241" spans="3:3" x14ac:dyDescent="0.2">
      <c r="C1241" s="5"/>
    </row>
    <row r="1242" spans="3:3" x14ac:dyDescent="0.2">
      <c r="C1242" s="5"/>
    </row>
    <row r="1243" spans="3:3" x14ac:dyDescent="0.2">
      <c r="C1243" s="5"/>
    </row>
    <row r="1244" spans="3:3" x14ac:dyDescent="0.2">
      <c r="C1244" s="5"/>
    </row>
    <row r="1245" spans="3:3" x14ac:dyDescent="0.2">
      <c r="C1245" s="5"/>
    </row>
    <row r="1246" spans="3:3" x14ac:dyDescent="0.2">
      <c r="C1246" s="5"/>
    </row>
    <row r="1247" spans="3:3" x14ac:dyDescent="0.2">
      <c r="C1247" s="5"/>
    </row>
    <row r="1248" spans="3:3" x14ac:dyDescent="0.2">
      <c r="C1248" s="5"/>
    </row>
    <row r="1249" spans="3:3" x14ac:dyDescent="0.2">
      <c r="C1249" s="5"/>
    </row>
    <row r="1250" spans="3:3" x14ac:dyDescent="0.2">
      <c r="C1250" s="5"/>
    </row>
    <row r="1251" spans="3:3" x14ac:dyDescent="0.2">
      <c r="C1251" s="5"/>
    </row>
    <row r="1252" spans="3:3" x14ac:dyDescent="0.2">
      <c r="C1252" s="5"/>
    </row>
    <row r="1253" spans="3:3" x14ac:dyDescent="0.2">
      <c r="C1253" s="5"/>
    </row>
    <row r="1254" spans="3:3" x14ac:dyDescent="0.2">
      <c r="C1254" s="5"/>
    </row>
    <row r="1255" spans="3:3" x14ac:dyDescent="0.2">
      <c r="C1255" s="5"/>
    </row>
    <row r="1256" spans="3:3" x14ac:dyDescent="0.2">
      <c r="C1256" s="5"/>
    </row>
    <row r="1257" spans="3:3" x14ac:dyDescent="0.2">
      <c r="C1257" s="5"/>
    </row>
    <row r="1258" spans="3:3" x14ac:dyDescent="0.2">
      <c r="C1258" s="5"/>
    </row>
    <row r="1259" spans="3:3" x14ac:dyDescent="0.2">
      <c r="C1259" s="5"/>
    </row>
    <row r="1260" spans="3:3" x14ac:dyDescent="0.2">
      <c r="C1260" s="5"/>
    </row>
    <row r="1261" spans="3:3" x14ac:dyDescent="0.2">
      <c r="C1261" s="5"/>
    </row>
    <row r="1262" spans="3:3" x14ac:dyDescent="0.2">
      <c r="C1262" s="5"/>
    </row>
    <row r="1263" spans="3:3" x14ac:dyDescent="0.2">
      <c r="C1263" s="5"/>
    </row>
    <row r="1264" spans="3:3" x14ac:dyDescent="0.2">
      <c r="C1264" s="5"/>
    </row>
    <row r="1265" spans="3:3" x14ac:dyDescent="0.2">
      <c r="C1265" s="5"/>
    </row>
    <row r="1266" spans="3:3" x14ac:dyDescent="0.2">
      <c r="C1266" s="5"/>
    </row>
    <row r="1267" spans="3:3" x14ac:dyDescent="0.2">
      <c r="C1267" s="5"/>
    </row>
    <row r="1268" spans="3:3" x14ac:dyDescent="0.2">
      <c r="C1268" s="5"/>
    </row>
    <row r="1269" spans="3:3" x14ac:dyDescent="0.2">
      <c r="C1269" s="5"/>
    </row>
    <row r="1270" spans="3:3" x14ac:dyDescent="0.2">
      <c r="C1270" s="5"/>
    </row>
    <row r="1271" spans="3:3" x14ac:dyDescent="0.2">
      <c r="C1271" s="5"/>
    </row>
    <row r="1272" spans="3:3" x14ac:dyDescent="0.2">
      <c r="C1272" s="5"/>
    </row>
    <row r="1273" spans="3:3" x14ac:dyDescent="0.2">
      <c r="C1273" s="5"/>
    </row>
    <row r="1274" spans="3:3" x14ac:dyDescent="0.2">
      <c r="C1274" s="5"/>
    </row>
    <row r="1275" spans="3:3" x14ac:dyDescent="0.2">
      <c r="C1275" s="5"/>
    </row>
    <row r="1276" spans="3:3" x14ac:dyDescent="0.2">
      <c r="C1276" s="5"/>
    </row>
    <row r="1277" spans="3:3" x14ac:dyDescent="0.2">
      <c r="C1277" s="5"/>
    </row>
    <row r="1278" spans="3:3" x14ac:dyDescent="0.2">
      <c r="C1278" s="5"/>
    </row>
    <row r="1279" spans="3:3" x14ac:dyDescent="0.2">
      <c r="C1279" s="5"/>
    </row>
    <row r="1280" spans="3:3" x14ac:dyDescent="0.2">
      <c r="C1280" s="5"/>
    </row>
    <row r="1281" spans="3:3" x14ac:dyDescent="0.2">
      <c r="C1281" s="5"/>
    </row>
    <row r="1282" spans="3:3" x14ac:dyDescent="0.2">
      <c r="C1282" s="5"/>
    </row>
    <row r="1283" spans="3:3" x14ac:dyDescent="0.2">
      <c r="C1283" s="5"/>
    </row>
    <row r="1284" spans="3:3" x14ac:dyDescent="0.2">
      <c r="C1284" s="5"/>
    </row>
    <row r="1285" spans="3:3" x14ac:dyDescent="0.2">
      <c r="C1285" s="5"/>
    </row>
    <row r="1286" spans="3:3" x14ac:dyDescent="0.2">
      <c r="C1286" s="5"/>
    </row>
    <row r="1287" spans="3:3" x14ac:dyDescent="0.2">
      <c r="C1287" s="5"/>
    </row>
    <row r="1288" spans="3:3" x14ac:dyDescent="0.2">
      <c r="C1288" s="5"/>
    </row>
    <row r="1289" spans="3:3" x14ac:dyDescent="0.2">
      <c r="C1289" s="5"/>
    </row>
    <row r="1290" spans="3:3" x14ac:dyDescent="0.2">
      <c r="C1290" s="5"/>
    </row>
    <row r="1291" spans="3:3" x14ac:dyDescent="0.2">
      <c r="C1291" s="5"/>
    </row>
    <row r="1292" spans="3:3" x14ac:dyDescent="0.2">
      <c r="C1292" s="5"/>
    </row>
    <row r="1293" spans="3:3" x14ac:dyDescent="0.2">
      <c r="C1293" s="5"/>
    </row>
    <row r="1294" spans="3:3" x14ac:dyDescent="0.2">
      <c r="C1294" s="5"/>
    </row>
    <row r="1295" spans="3:3" x14ac:dyDescent="0.2">
      <c r="C1295" s="5"/>
    </row>
    <row r="1296" spans="3:3" x14ac:dyDescent="0.2">
      <c r="C1296" s="5"/>
    </row>
    <row r="1297" spans="3:3" x14ac:dyDescent="0.2">
      <c r="C1297" s="5"/>
    </row>
    <row r="1298" spans="3:3" x14ac:dyDescent="0.2">
      <c r="C1298" s="5"/>
    </row>
    <row r="1299" spans="3:3" x14ac:dyDescent="0.2">
      <c r="C1299" s="5"/>
    </row>
    <row r="1300" spans="3:3" x14ac:dyDescent="0.2">
      <c r="C1300" s="5"/>
    </row>
    <row r="1301" spans="3:3" x14ac:dyDescent="0.2">
      <c r="C1301" s="5"/>
    </row>
    <row r="1302" spans="3:3" x14ac:dyDescent="0.2">
      <c r="C1302" s="5"/>
    </row>
    <row r="1303" spans="3:3" x14ac:dyDescent="0.2">
      <c r="C1303" s="5"/>
    </row>
    <row r="1304" spans="3:3" x14ac:dyDescent="0.2">
      <c r="C1304" s="5"/>
    </row>
    <row r="1305" spans="3:3" x14ac:dyDescent="0.2">
      <c r="C1305" s="5"/>
    </row>
    <row r="1306" spans="3:3" x14ac:dyDescent="0.2">
      <c r="C1306" s="5"/>
    </row>
    <row r="1307" spans="3:3" x14ac:dyDescent="0.2">
      <c r="C1307" s="5"/>
    </row>
    <row r="1308" spans="3:3" x14ac:dyDescent="0.2">
      <c r="C1308" s="5"/>
    </row>
    <row r="1309" spans="3:3" x14ac:dyDescent="0.2">
      <c r="C1309" s="5"/>
    </row>
    <row r="1310" spans="3:3" x14ac:dyDescent="0.2">
      <c r="C1310" s="5"/>
    </row>
    <row r="1311" spans="3:3" x14ac:dyDescent="0.2">
      <c r="C1311" s="5"/>
    </row>
    <row r="1312" spans="3:3" x14ac:dyDescent="0.2">
      <c r="C1312" s="5"/>
    </row>
    <row r="1313" spans="3:3" x14ac:dyDescent="0.2">
      <c r="C1313" s="5"/>
    </row>
    <row r="1314" spans="3:3" x14ac:dyDescent="0.2">
      <c r="C1314" s="5"/>
    </row>
    <row r="1315" spans="3:3" x14ac:dyDescent="0.2">
      <c r="C1315" s="5"/>
    </row>
    <row r="1316" spans="3:3" x14ac:dyDescent="0.2">
      <c r="C1316" s="5"/>
    </row>
    <row r="1317" spans="3:3" x14ac:dyDescent="0.2">
      <c r="C1317" s="5"/>
    </row>
    <row r="1318" spans="3:3" x14ac:dyDescent="0.2">
      <c r="C1318" s="5"/>
    </row>
    <row r="1319" spans="3:3" x14ac:dyDescent="0.2">
      <c r="C1319" s="5"/>
    </row>
    <row r="1320" spans="3:3" x14ac:dyDescent="0.2">
      <c r="C1320" s="5"/>
    </row>
    <row r="1321" spans="3:3" x14ac:dyDescent="0.2">
      <c r="C1321" s="5"/>
    </row>
    <row r="1322" spans="3:3" x14ac:dyDescent="0.2">
      <c r="C1322" s="5"/>
    </row>
    <row r="1323" spans="3:3" x14ac:dyDescent="0.2">
      <c r="C1323" s="5"/>
    </row>
    <row r="1324" spans="3:3" x14ac:dyDescent="0.2">
      <c r="C1324" s="5"/>
    </row>
    <row r="1325" spans="3:3" x14ac:dyDescent="0.2">
      <c r="C1325" s="5"/>
    </row>
    <row r="1326" spans="3:3" x14ac:dyDescent="0.2">
      <c r="C1326" s="5"/>
    </row>
    <row r="1327" spans="3:3" x14ac:dyDescent="0.2">
      <c r="C1327" s="5"/>
    </row>
    <row r="1328" spans="3:3" x14ac:dyDescent="0.2">
      <c r="C1328" s="5"/>
    </row>
    <row r="1329" spans="3:3" x14ac:dyDescent="0.2">
      <c r="C1329" s="5"/>
    </row>
    <row r="1330" spans="3:3" x14ac:dyDescent="0.2">
      <c r="C1330" s="5"/>
    </row>
    <row r="1331" spans="3:3" x14ac:dyDescent="0.2">
      <c r="C1331" s="5"/>
    </row>
    <row r="1332" spans="3:3" x14ac:dyDescent="0.2">
      <c r="C1332" s="5"/>
    </row>
    <row r="1333" spans="3:3" x14ac:dyDescent="0.2">
      <c r="C1333" s="5"/>
    </row>
    <row r="1334" spans="3:3" x14ac:dyDescent="0.2">
      <c r="C1334" s="5"/>
    </row>
    <row r="1335" spans="3:3" x14ac:dyDescent="0.2">
      <c r="C1335" s="5"/>
    </row>
    <row r="1336" spans="3:3" x14ac:dyDescent="0.2">
      <c r="C1336" s="5"/>
    </row>
    <row r="1337" spans="3:3" x14ac:dyDescent="0.2">
      <c r="C1337" s="5"/>
    </row>
    <row r="1338" spans="3:3" x14ac:dyDescent="0.2">
      <c r="C1338" s="5"/>
    </row>
    <row r="1339" spans="3:3" x14ac:dyDescent="0.2">
      <c r="C1339" s="5"/>
    </row>
    <row r="1340" spans="3:3" x14ac:dyDescent="0.2">
      <c r="C1340" s="5"/>
    </row>
    <row r="1341" spans="3:3" x14ac:dyDescent="0.2">
      <c r="C1341" s="5"/>
    </row>
    <row r="1342" spans="3:3" x14ac:dyDescent="0.2">
      <c r="C1342" s="5"/>
    </row>
    <row r="1343" spans="3:3" x14ac:dyDescent="0.2">
      <c r="C1343" s="5"/>
    </row>
    <row r="1344" spans="3:3" x14ac:dyDescent="0.2">
      <c r="C1344" s="5"/>
    </row>
    <row r="1345" spans="3:3" x14ac:dyDescent="0.2">
      <c r="C1345" s="5"/>
    </row>
    <row r="1346" spans="3:3" x14ac:dyDescent="0.2">
      <c r="C1346" s="5"/>
    </row>
    <row r="1347" spans="3:3" x14ac:dyDescent="0.2">
      <c r="C1347" s="5"/>
    </row>
    <row r="1348" spans="3:3" x14ac:dyDescent="0.2">
      <c r="C1348" s="5"/>
    </row>
    <row r="1349" spans="3:3" x14ac:dyDescent="0.2">
      <c r="C1349" s="5"/>
    </row>
    <row r="1350" spans="3:3" x14ac:dyDescent="0.2">
      <c r="C1350" s="5"/>
    </row>
    <row r="1351" spans="3:3" x14ac:dyDescent="0.2">
      <c r="C1351" s="5"/>
    </row>
    <row r="1352" spans="3:3" x14ac:dyDescent="0.2">
      <c r="C1352" s="5"/>
    </row>
    <row r="1353" spans="3:3" x14ac:dyDescent="0.2">
      <c r="C1353" s="5"/>
    </row>
    <row r="1354" spans="3:3" x14ac:dyDescent="0.2">
      <c r="C1354" s="5"/>
    </row>
    <row r="1355" spans="3:3" x14ac:dyDescent="0.2">
      <c r="C1355" s="5"/>
    </row>
    <row r="1356" spans="3:3" x14ac:dyDescent="0.2">
      <c r="C1356" s="5"/>
    </row>
    <row r="1357" spans="3:3" x14ac:dyDescent="0.2">
      <c r="C1357" s="5"/>
    </row>
    <row r="1358" spans="3:3" x14ac:dyDescent="0.2">
      <c r="C1358" s="5"/>
    </row>
    <row r="1359" spans="3:3" x14ac:dyDescent="0.2">
      <c r="C1359" s="5"/>
    </row>
    <row r="1360" spans="3:3" x14ac:dyDescent="0.2">
      <c r="C1360" s="5"/>
    </row>
    <row r="1361" spans="3:3" x14ac:dyDescent="0.2">
      <c r="C1361" s="5"/>
    </row>
    <row r="1362" spans="3:3" x14ac:dyDescent="0.2">
      <c r="C1362" s="5"/>
    </row>
    <row r="1363" spans="3:3" x14ac:dyDescent="0.2">
      <c r="C1363" s="5"/>
    </row>
    <row r="1364" spans="3:3" x14ac:dyDescent="0.2">
      <c r="C1364" s="5"/>
    </row>
    <row r="1365" spans="3:3" x14ac:dyDescent="0.2">
      <c r="C1365" s="5"/>
    </row>
    <row r="1366" spans="3:3" x14ac:dyDescent="0.2">
      <c r="C1366" s="5"/>
    </row>
    <row r="1367" spans="3:3" x14ac:dyDescent="0.2">
      <c r="C1367" s="5"/>
    </row>
    <row r="1368" spans="3:3" x14ac:dyDescent="0.2">
      <c r="C1368" s="5"/>
    </row>
    <row r="1369" spans="3:3" x14ac:dyDescent="0.2">
      <c r="C1369" s="5"/>
    </row>
    <row r="1370" spans="3:3" x14ac:dyDescent="0.2">
      <c r="C1370" s="5"/>
    </row>
    <row r="1371" spans="3:3" x14ac:dyDescent="0.2">
      <c r="C1371" s="5"/>
    </row>
    <row r="1372" spans="3:3" x14ac:dyDescent="0.2">
      <c r="C1372" s="5"/>
    </row>
    <row r="1373" spans="3:3" x14ac:dyDescent="0.2">
      <c r="C1373" s="5"/>
    </row>
    <row r="1374" spans="3:3" x14ac:dyDescent="0.2">
      <c r="C1374" s="5"/>
    </row>
    <row r="1375" spans="3:3" x14ac:dyDescent="0.2">
      <c r="C1375" s="5"/>
    </row>
    <row r="1376" spans="3:3" x14ac:dyDescent="0.2">
      <c r="C1376" s="5"/>
    </row>
    <row r="1377" spans="3:3" x14ac:dyDescent="0.2">
      <c r="C1377" s="5"/>
    </row>
    <row r="1378" spans="3:3" x14ac:dyDescent="0.2">
      <c r="C1378" s="5"/>
    </row>
    <row r="1379" spans="3:3" x14ac:dyDescent="0.2">
      <c r="C1379" s="5"/>
    </row>
    <row r="1380" spans="3:3" x14ac:dyDescent="0.2">
      <c r="C1380" s="5"/>
    </row>
    <row r="1381" spans="3:3" x14ac:dyDescent="0.2">
      <c r="C1381" s="5"/>
    </row>
    <row r="1382" spans="3:3" x14ac:dyDescent="0.2">
      <c r="C1382" s="5"/>
    </row>
    <row r="1383" spans="3:3" x14ac:dyDescent="0.2">
      <c r="C1383" s="5"/>
    </row>
    <row r="1384" spans="3:3" x14ac:dyDescent="0.2">
      <c r="C1384" s="5"/>
    </row>
    <row r="1385" spans="3:3" x14ac:dyDescent="0.2">
      <c r="C1385" s="5"/>
    </row>
    <row r="1386" spans="3:3" x14ac:dyDescent="0.2">
      <c r="C1386" s="5"/>
    </row>
    <row r="1387" spans="3:3" x14ac:dyDescent="0.2">
      <c r="C1387" s="5"/>
    </row>
    <row r="1388" spans="3:3" x14ac:dyDescent="0.2">
      <c r="C1388" s="5"/>
    </row>
    <row r="1389" spans="3:3" x14ac:dyDescent="0.2">
      <c r="C1389" s="5"/>
    </row>
    <row r="1390" spans="3:3" x14ac:dyDescent="0.2">
      <c r="C1390" s="5"/>
    </row>
    <row r="1391" spans="3:3" x14ac:dyDescent="0.2">
      <c r="C1391" s="5"/>
    </row>
    <row r="1392" spans="3:3" x14ac:dyDescent="0.2">
      <c r="C1392" s="5"/>
    </row>
    <row r="1393" spans="3:3" x14ac:dyDescent="0.2">
      <c r="C1393" s="5"/>
    </row>
    <row r="1394" spans="3:3" x14ac:dyDescent="0.2">
      <c r="C1394" s="5"/>
    </row>
    <row r="1395" spans="3:3" x14ac:dyDescent="0.2">
      <c r="C1395" s="5"/>
    </row>
    <row r="1396" spans="3:3" x14ac:dyDescent="0.2">
      <c r="C1396" s="5"/>
    </row>
    <row r="1397" spans="3:3" x14ac:dyDescent="0.2">
      <c r="C1397" s="5"/>
    </row>
    <row r="1398" spans="3:3" x14ac:dyDescent="0.2">
      <c r="C1398" s="5"/>
    </row>
    <row r="1399" spans="3:3" x14ac:dyDescent="0.2">
      <c r="C1399" s="5"/>
    </row>
    <row r="1400" spans="3:3" x14ac:dyDescent="0.2">
      <c r="C1400" s="5"/>
    </row>
    <row r="1401" spans="3:3" x14ac:dyDescent="0.2">
      <c r="C1401" s="5"/>
    </row>
    <row r="1402" spans="3:3" x14ac:dyDescent="0.2">
      <c r="C1402" s="5"/>
    </row>
    <row r="1403" spans="3:3" x14ac:dyDescent="0.2">
      <c r="C1403" s="5"/>
    </row>
    <row r="1404" spans="3:3" x14ac:dyDescent="0.2">
      <c r="C1404" s="5"/>
    </row>
    <row r="1405" spans="3:3" x14ac:dyDescent="0.2">
      <c r="C1405" s="5"/>
    </row>
    <row r="1406" spans="3:3" x14ac:dyDescent="0.2">
      <c r="C1406" s="5"/>
    </row>
    <row r="1407" spans="3:3" x14ac:dyDescent="0.2">
      <c r="C1407" s="5"/>
    </row>
    <row r="1408" spans="3:3" x14ac:dyDescent="0.2">
      <c r="C1408" s="5"/>
    </row>
    <row r="1409" spans="3:3" x14ac:dyDescent="0.2">
      <c r="C1409" s="5"/>
    </row>
    <row r="1410" spans="3:3" x14ac:dyDescent="0.2">
      <c r="C1410" s="5"/>
    </row>
    <row r="1411" spans="3:3" x14ac:dyDescent="0.2">
      <c r="C1411" s="5"/>
    </row>
    <row r="1412" spans="3:3" x14ac:dyDescent="0.2">
      <c r="C1412" s="5"/>
    </row>
    <row r="1413" spans="3:3" x14ac:dyDescent="0.2">
      <c r="C1413" s="5"/>
    </row>
    <row r="1414" spans="3:3" x14ac:dyDescent="0.2">
      <c r="C1414" s="5"/>
    </row>
    <row r="1415" spans="3:3" x14ac:dyDescent="0.2">
      <c r="C1415" s="5"/>
    </row>
    <row r="1416" spans="3:3" x14ac:dyDescent="0.2">
      <c r="C1416" s="5"/>
    </row>
    <row r="1417" spans="3:3" x14ac:dyDescent="0.2">
      <c r="C1417" s="5"/>
    </row>
    <row r="1418" spans="3:3" x14ac:dyDescent="0.2">
      <c r="C1418" s="5"/>
    </row>
    <row r="1419" spans="3:3" x14ac:dyDescent="0.2">
      <c r="C1419" s="5"/>
    </row>
    <row r="1420" spans="3:3" x14ac:dyDescent="0.2">
      <c r="C1420" s="5"/>
    </row>
    <row r="1421" spans="3:3" x14ac:dyDescent="0.2">
      <c r="C1421" s="5"/>
    </row>
    <row r="1422" spans="3:3" x14ac:dyDescent="0.2">
      <c r="C1422" s="5"/>
    </row>
    <row r="1423" spans="3:3" x14ac:dyDescent="0.2">
      <c r="C1423" s="5"/>
    </row>
    <row r="1424" spans="3:3" x14ac:dyDescent="0.2">
      <c r="C1424" s="5"/>
    </row>
    <row r="1425" spans="3:3" x14ac:dyDescent="0.2">
      <c r="C1425" s="5"/>
    </row>
    <row r="1426" spans="3:3" x14ac:dyDescent="0.2">
      <c r="C1426" s="5"/>
    </row>
    <row r="1427" spans="3:3" x14ac:dyDescent="0.2">
      <c r="C1427" s="5"/>
    </row>
    <row r="1428" spans="3:3" x14ac:dyDescent="0.2">
      <c r="C1428" s="5"/>
    </row>
    <row r="1429" spans="3:3" x14ac:dyDescent="0.2">
      <c r="C1429" s="5"/>
    </row>
    <row r="1430" spans="3:3" x14ac:dyDescent="0.2">
      <c r="C1430" s="5"/>
    </row>
    <row r="1431" spans="3:3" x14ac:dyDescent="0.2">
      <c r="C1431" s="5"/>
    </row>
    <row r="1432" spans="3:3" x14ac:dyDescent="0.2">
      <c r="C1432" s="5"/>
    </row>
    <row r="1433" spans="3:3" x14ac:dyDescent="0.2">
      <c r="C1433" s="5"/>
    </row>
    <row r="1434" spans="3:3" x14ac:dyDescent="0.2">
      <c r="C1434" s="5"/>
    </row>
    <row r="1435" spans="3:3" x14ac:dyDescent="0.2">
      <c r="C1435" s="5"/>
    </row>
    <row r="1436" spans="3:3" x14ac:dyDescent="0.2">
      <c r="C1436" s="5"/>
    </row>
    <row r="1437" spans="3:3" x14ac:dyDescent="0.2">
      <c r="C1437" s="5"/>
    </row>
    <row r="1438" spans="3:3" x14ac:dyDescent="0.2">
      <c r="C1438" s="5"/>
    </row>
    <row r="1439" spans="3:3" x14ac:dyDescent="0.2">
      <c r="C1439" s="5"/>
    </row>
    <row r="1440" spans="3:3" x14ac:dyDescent="0.2">
      <c r="C1440" s="5"/>
    </row>
    <row r="1441" spans="3:3" x14ac:dyDescent="0.2">
      <c r="C1441" s="5"/>
    </row>
    <row r="1442" spans="3:3" x14ac:dyDescent="0.2">
      <c r="C1442" s="5"/>
    </row>
    <row r="1443" spans="3:3" x14ac:dyDescent="0.2">
      <c r="C1443" s="5"/>
    </row>
    <row r="1444" spans="3:3" x14ac:dyDescent="0.2">
      <c r="C1444" s="5"/>
    </row>
    <row r="1445" spans="3:3" x14ac:dyDescent="0.2">
      <c r="C1445" s="5"/>
    </row>
    <row r="1446" spans="3:3" x14ac:dyDescent="0.2">
      <c r="C1446" s="5"/>
    </row>
    <row r="1447" spans="3:3" x14ac:dyDescent="0.2">
      <c r="C1447" s="5"/>
    </row>
    <row r="1448" spans="3:3" x14ac:dyDescent="0.2">
      <c r="C1448" s="5"/>
    </row>
    <row r="1449" spans="3:3" x14ac:dyDescent="0.2">
      <c r="C1449" s="5"/>
    </row>
    <row r="1450" spans="3:3" x14ac:dyDescent="0.2">
      <c r="C1450" s="5"/>
    </row>
    <row r="1451" spans="3:3" x14ac:dyDescent="0.2">
      <c r="C1451" s="5"/>
    </row>
    <row r="1452" spans="3:3" x14ac:dyDescent="0.2">
      <c r="C1452" s="5"/>
    </row>
    <row r="1453" spans="3:3" x14ac:dyDescent="0.2">
      <c r="C1453" s="5"/>
    </row>
    <row r="1454" spans="3:3" x14ac:dyDescent="0.2">
      <c r="C1454" s="5"/>
    </row>
    <row r="1455" spans="3:3" x14ac:dyDescent="0.2">
      <c r="C1455" s="5"/>
    </row>
    <row r="1456" spans="3:3" x14ac:dyDescent="0.2">
      <c r="C1456" s="5"/>
    </row>
    <row r="1457" spans="3:3" x14ac:dyDescent="0.2">
      <c r="C1457" s="5"/>
    </row>
    <row r="1458" spans="3:3" x14ac:dyDescent="0.2">
      <c r="C1458" s="5"/>
    </row>
    <row r="1459" spans="3:3" x14ac:dyDescent="0.2">
      <c r="C1459" s="5"/>
    </row>
    <row r="1460" spans="3:3" x14ac:dyDescent="0.2">
      <c r="C1460" s="5"/>
    </row>
    <row r="1461" spans="3:3" x14ac:dyDescent="0.2">
      <c r="C1461" s="5"/>
    </row>
    <row r="1462" spans="3:3" x14ac:dyDescent="0.2">
      <c r="C1462" s="5"/>
    </row>
    <row r="1463" spans="3:3" x14ac:dyDescent="0.2">
      <c r="C1463" s="5"/>
    </row>
    <row r="1464" spans="3:3" x14ac:dyDescent="0.2">
      <c r="C1464" s="5"/>
    </row>
    <row r="1465" spans="3:3" x14ac:dyDescent="0.2">
      <c r="C1465" s="5"/>
    </row>
    <row r="1466" spans="3:3" x14ac:dyDescent="0.2">
      <c r="C1466" s="5"/>
    </row>
    <row r="1467" spans="3:3" x14ac:dyDescent="0.2">
      <c r="C1467" s="5"/>
    </row>
    <row r="1468" spans="3:3" x14ac:dyDescent="0.2">
      <c r="C1468" s="5"/>
    </row>
    <row r="1469" spans="3:3" x14ac:dyDescent="0.2">
      <c r="C1469" s="5"/>
    </row>
    <row r="1470" spans="3:3" x14ac:dyDescent="0.2">
      <c r="C1470" s="5"/>
    </row>
    <row r="1471" spans="3:3" x14ac:dyDescent="0.2">
      <c r="C1471" s="5"/>
    </row>
    <row r="1472" spans="3:3" x14ac:dyDescent="0.2">
      <c r="C1472" s="5"/>
    </row>
    <row r="1473" spans="3:3" x14ac:dyDescent="0.2">
      <c r="C1473" s="5"/>
    </row>
    <row r="1474" spans="3:3" x14ac:dyDescent="0.2">
      <c r="C1474" s="5"/>
    </row>
    <row r="1475" spans="3:3" x14ac:dyDescent="0.2">
      <c r="C1475" s="5"/>
    </row>
    <row r="1476" spans="3:3" x14ac:dyDescent="0.2">
      <c r="C1476" s="5"/>
    </row>
    <row r="1477" spans="3:3" x14ac:dyDescent="0.2">
      <c r="C1477" s="5"/>
    </row>
    <row r="1478" spans="3:3" x14ac:dyDescent="0.2">
      <c r="C1478" s="5"/>
    </row>
    <row r="1479" spans="3:3" x14ac:dyDescent="0.2">
      <c r="C1479" s="5"/>
    </row>
    <row r="1480" spans="3:3" x14ac:dyDescent="0.2">
      <c r="C1480" s="5"/>
    </row>
    <row r="1481" spans="3:3" x14ac:dyDescent="0.2">
      <c r="C1481" s="5"/>
    </row>
    <row r="1482" spans="3:3" x14ac:dyDescent="0.2">
      <c r="C1482" s="5"/>
    </row>
    <row r="1483" spans="3:3" x14ac:dyDescent="0.2">
      <c r="C1483" s="5"/>
    </row>
    <row r="1484" spans="3:3" x14ac:dyDescent="0.2">
      <c r="C1484" s="5"/>
    </row>
    <row r="1485" spans="3:3" x14ac:dyDescent="0.2">
      <c r="C1485" s="5"/>
    </row>
    <row r="1486" spans="3:3" x14ac:dyDescent="0.2">
      <c r="C1486" s="5"/>
    </row>
    <row r="1487" spans="3:3" x14ac:dyDescent="0.2">
      <c r="C1487" s="5"/>
    </row>
    <row r="1488" spans="3:3" x14ac:dyDescent="0.2">
      <c r="C1488" s="5"/>
    </row>
    <row r="1489" spans="3:3" x14ac:dyDescent="0.2">
      <c r="C1489" s="5"/>
    </row>
    <row r="1490" spans="3:3" x14ac:dyDescent="0.2">
      <c r="C1490" s="5"/>
    </row>
    <row r="1491" spans="3:3" x14ac:dyDescent="0.2">
      <c r="C1491" s="5"/>
    </row>
    <row r="1492" spans="3:3" x14ac:dyDescent="0.2">
      <c r="C1492" s="5"/>
    </row>
    <row r="1493" spans="3:3" x14ac:dyDescent="0.2">
      <c r="C1493" s="5"/>
    </row>
    <row r="1494" spans="3:3" x14ac:dyDescent="0.2">
      <c r="C1494" s="5"/>
    </row>
    <row r="1495" spans="3:3" x14ac:dyDescent="0.2">
      <c r="C1495" s="5"/>
    </row>
    <row r="1496" spans="3:3" x14ac:dyDescent="0.2">
      <c r="C1496" s="5"/>
    </row>
    <row r="1497" spans="3:3" x14ac:dyDescent="0.2">
      <c r="C1497" s="5"/>
    </row>
    <row r="1498" spans="3:3" x14ac:dyDescent="0.2">
      <c r="C1498" s="5"/>
    </row>
    <row r="1499" spans="3:3" x14ac:dyDescent="0.2">
      <c r="C1499" s="5"/>
    </row>
    <row r="1500" spans="3:3" x14ac:dyDescent="0.2">
      <c r="C1500" s="5"/>
    </row>
    <row r="1501" spans="3:3" x14ac:dyDescent="0.2">
      <c r="C1501" s="5"/>
    </row>
    <row r="1502" spans="3:3" x14ac:dyDescent="0.2">
      <c r="C1502" s="5"/>
    </row>
    <row r="1503" spans="3:3" x14ac:dyDescent="0.2">
      <c r="C1503" s="5"/>
    </row>
    <row r="1504" spans="3:3" x14ac:dyDescent="0.2">
      <c r="C1504" s="5"/>
    </row>
    <row r="1505" spans="3:3" x14ac:dyDescent="0.2">
      <c r="C1505" s="5"/>
    </row>
    <row r="1506" spans="3:3" x14ac:dyDescent="0.2">
      <c r="C1506" s="5"/>
    </row>
    <row r="1507" spans="3:3" x14ac:dyDescent="0.2">
      <c r="C1507" s="5"/>
    </row>
    <row r="1508" spans="3:3" x14ac:dyDescent="0.2">
      <c r="C1508" s="5"/>
    </row>
    <row r="1509" spans="3:3" x14ac:dyDescent="0.2">
      <c r="C1509" s="5"/>
    </row>
    <row r="1510" spans="3:3" x14ac:dyDescent="0.2">
      <c r="C1510" s="5"/>
    </row>
    <row r="1511" spans="3:3" x14ac:dyDescent="0.2">
      <c r="C1511" s="5"/>
    </row>
    <row r="1512" spans="3:3" x14ac:dyDescent="0.2">
      <c r="C1512" s="5"/>
    </row>
    <row r="1513" spans="3:3" x14ac:dyDescent="0.2">
      <c r="C1513" s="5"/>
    </row>
    <row r="1514" spans="3:3" x14ac:dyDescent="0.2">
      <c r="C1514" s="5"/>
    </row>
    <row r="1515" spans="3:3" x14ac:dyDescent="0.2">
      <c r="C1515" s="5"/>
    </row>
    <row r="1516" spans="3:3" x14ac:dyDescent="0.2">
      <c r="C1516" s="5"/>
    </row>
    <row r="1517" spans="3:3" x14ac:dyDescent="0.2">
      <c r="C1517" s="5"/>
    </row>
    <row r="1518" spans="3:3" x14ac:dyDescent="0.2">
      <c r="C1518" s="5"/>
    </row>
    <row r="1519" spans="3:3" x14ac:dyDescent="0.2">
      <c r="C1519" s="5"/>
    </row>
    <row r="1520" spans="3:3" x14ac:dyDescent="0.2">
      <c r="C1520" s="5"/>
    </row>
    <row r="1521" spans="3:3" x14ac:dyDescent="0.2">
      <c r="C1521" s="5"/>
    </row>
    <row r="1522" spans="3:3" x14ac:dyDescent="0.2">
      <c r="C1522" s="5"/>
    </row>
    <row r="1523" spans="3:3" x14ac:dyDescent="0.2">
      <c r="C1523" s="5"/>
    </row>
    <row r="1524" spans="3:3" x14ac:dyDescent="0.2">
      <c r="C1524" s="5"/>
    </row>
    <row r="1525" spans="3:3" x14ac:dyDescent="0.2">
      <c r="C1525" s="5"/>
    </row>
    <row r="1526" spans="3:3" x14ac:dyDescent="0.2">
      <c r="C1526" s="5"/>
    </row>
    <row r="1527" spans="3:3" x14ac:dyDescent="0.2">
      <c r="C1527" s="5"/>
    </row>
    <row r="1528" spans="3:3" x14ac:dyDescent="0.2">
      <c r="C1528" s="5"/>
    </row>
    <row r="1529" spans="3:3" x14ac:dyDescent="0.2">
      <c r="C1529" s="5"/>
    </row>
    <row r="1530" spans="3:3" x14ac:dyDescent="0.2">
      <c r="C1530" s="5"/>
    </row>
    <row r="1531" spans="3:3" x14ac:dyDescent="0.2">
      <c r="C1531" s="5"/>
    </row>
    <row r="1532" spans="3:3" x14ac:dyDescent="0.2">
      <c r="C1532" s="5"/>
    </row>
    <row r="1533" spans="3:3" x14ac:dyDescent="0.2">
      <c r="C1533" s="5"/>
    </row>
    <row r="1534" spans="3:3" x14ac:dyDescent="0.2">
      <c r="C1534" s="5"/>
    </row>
    <row r="1535" spans="3:3" x14ac:dyDescent="0.2">
      <c r="C1535" s="5"/>
    </row>
    <row r="1536" spans="3:3" x14ac:dyDescent="0.2">
      <c r="C1536" s="5"/>
    </row>
    <row r="1537" spans="3:3" x14ac:dyDescent="0.2">
      <c r="C1537" s="5"/>
    </row>
    <row r="1538" spans="3:3" x14ac:dyDescent="0.2">
      <c r="C1538" s="5"/>
    </row>
    <row r="1539" spans="3:3" x14ac:dyDescent="0.2">
      <c r="C1539" s="5"/>
    </row>
    <row r="1540" spans="3:3" x14ac:dyDescent="0.2">
      <c r="C1540" s="5"/>
    </row>
    <row r="1541" spans="3:3" x14ac:dyDescent="0.2">
      <c r="C1541" s="5"/>
    </row>
    <row r="1542" spans="3:3" x14ac:dyDescent="0.2">
      <c r="C1542" s="5"/>
    </row>
    <row r="1543" spans="3:3" x14ac:dyDescent="0.2">
      <c r="C1543" s="5"/>
    </row>
    <row r="1544" spans="3:3" x14ac:dyDescent="0.2">
      <c r="C1544" s="5"/>
    </row>
    <row r="1545" spans="3:3" x14ac:dyDescent="0.2">
      <c r="C1545" s="5"/>
    </row>
    <row r="1546" spans="3:3" x14ac:dyDescent="0.2">
      <c r="C1546" s="5"/>
    </row>
    <row r="1547" spans="3:3" x14ac:dyDescent="0.2">
      <c r="C1547" s="5"/>
    </row>
    <row r="1548" spans="3:3" x14ac:dyDescent="0.2">
      <c r="C1548" s="5"/>
    </row>
    <row r="1549" spans="3:3" x14ac:dyDescent="0.2">
      <c r="C1549" s="5"/>
    </row>
    <row r="1550" spans="3:3" x14ac:dyDescent="0.2">
      <c r="C1550" s="5"/>
    </row>
    <row r="1551" spans="3:3" x14ac:dyDescent="0.2">
      <c r="C1551" s="5"/>
    </row>
    <row r="1552" spans="3:3" x14ac:dyDescent="0.2">
      <c r="C1552" s="5"/>
    </row>
    <row r="1553" spans="3:3" x14ac:dyDescent="0.2">
      <c r="C1553" s="5"/>
    </row>
    <row r="1554" spans="3:3" x14ac:dyDescent="0.2">
      <c r="C1554" s="5"/>
    </row>
    <row r="1555" spans="3:3" x14ac:dyDescent="0.2">
      <c r="C1555" s="5"/>
    </row>
    <row r="1556" spans="3:3" x14ac:dyDescent="0.2">
      <c r="C1556" s="5"/>
    </row>
    <row r="1557" spans="3:3" x14ac:dyDescent="0.2">
      <c r="C1557" s="5"/>
    </row>
    <row r="1558" spans="3:3" x14ac:dyDescent="0.2">
      <c r="C1558" s="5"/>
    </row>
    <row r="1559" spans="3:3" x14ac:dyDescent="0.2">
      <c r="C1559" s="5"/>
    </row>
    <row r="1560" spans="3:3" x14ac:dyDescent="0.2">
      <c r="C1560" s="5"/>
    </row>
    <row r="1561" spans="3:3" x14ac:dyDescent="0.2">
      <c r="C1561" s="5"/>
    </row>
    <row r="1562" spans="3:3" x14ac:dyDescent="0.2">
      <c r="C1562" s="5"/>
    </row>
    <row r="1563" spans="3:3" x14ac:dyDescent="0.2">
      <c r="C1563" s="5"/>
    </row>
    <row r="1564" spans="3:3" x14ac:dyDescent="0.2">
      <c r="C1564" s="5"/>
    </row>
    <row r="1565" spans="3:3" x14ac:dyDescent="0.2">
      <c r="C1565" s="5"/>
    </row>
    <row r="1566" spans="3:3" x14ac:dyDescent="0.2">
      <c r="C1566" s="5"/>
    </row>
    <row r="1567" spans="3:3" x14ac:dyDescent="0.2">
      <c r="C1567" s="5"/>
    </row>
    <row r="1568" spans="3:3" x14ac:dyDescent="0.2">
      <c r="C1568" s="5"/>
    </row>
    <row r="1569" spans="3:3" x14ac:dyDescent="0.2">
      <c r="C1569" s="5"/>
    </row>
    <row r="1570" spans="3:3" x14ac:dyDescent="0.2">
      <c r="C1570" s="5"/>
    </row>
    <row r="1571" spans="3:3" x14ac:dyDescent="0.2">
      <c r="C1571" s="5"/>
    </row>
    <row r="1572" spans="3:3" x14ac:dyDescent="0.2">
      <c r="C1572" s="5"/>
    </row>
    <row r="1573" spans="3:3" x14ac:dyDescent="0.2">
      <c r="C1573" s="5"/>
    </row>
    <row r="1574" spans="3:3" x14ac:dyDescent="0.2">
      <c r="C1574" s="5"/>
    </row>
    <row r="1575" spans="3:3" x14ac:dyDescent="0.2">
      <c r="C1575" s="5"/>
    </row>
    <row r="1576" spans="3:3" x14ac:dyDescent="0.2">
      <c r="C1576" s="5"/>
    </row>
    <row r="1577" spans="3:3" x14ac:dyDescent="0.2">
      <c r="C1577" s="5"/>
    </row>
    <row r="1578" spans="3:3" x14ac:dyDescent="0.2">
      <c r="C1578" s="5"/>
    </row>
    <row r="1579" spans="3:3" x14ac:dyDescent="0.2">
      <c r="C1579" s="5"/>
    </row>
    <row r="1580" spans="3:3" x14ac:dyDescent="0.2">
      <c r="C1580" s="5"/>
    </row>
    <row r="1581" spans="3:3" x14ac:dyDescent="0.2">
      <c r="C1581" s="5"/>
    </row>
    <row r="1582" spans="3:3" x14ac:dyDescent="0.2">
      <c r="C1582" s="5"/>
    </row>
    <row r="1583" spans="3:3" x14ac:dyDescent="0.2">
      <c r="C1583" s="5"/>
    </row>
    <row r="1584" spans="3:3" x14ac:dyDescent="0.2">
      <c r="C1584" s="5"/>
    </row>
    <row r="1585" spans="3:3" x14ac:dyDescent="0.2">
      <c r="C1585" s="5"/>
    </row>
    <row r="1586" spans="3:3" x14ac:dyDescent="0.2">
      <c r="C1586" s="5"/>
    </row>
    <row r="1587" spans="3:3" x14ac:dyDescent="0.2">
      <c r="C1587" s="5"/>
    </row>
    <row r="1588" spans="3:3" x14ac:dyDescent="0.2">
      <c r="C1588" s="5"/>
    </row>
    <row r="1589" spans="3:3" x14ac:dyDescent="0.2">
      <c r="C1589" s="5"/>
    </row>
    <row r="1590" spans="3:3" x14ac:dyDescent="0.2">
      <c r="C1590" s="5"/>
    </row>
    <row r="1591" spans="3:3" x14ac:dyDescent="0.2">
      <c r="C1591" s="5"/>
    </row>
    <row r="1592" spans="3:3" x14ac:dyDescent="0.2">
      <c r="C1592" s="5"/>
    </row>
    <row r="1593" spans="3:3" x14ac:dyDescent="0.2">
      <c r="C1593" s="5"/>
    </row>
    <row r="1594" spans="3:3" x14ac:dyDescent="0.2">
      <c r="C1594" s="5"/>
    </row>
    <row r="1595" spans="3:3" x14ac:dyDescent="0.2">
      <c r="C1595" s="5"/>
    </row>
    <row r="1596" spans="3:3" x14ac:dyDescent="0.2">
      <c r="C1596" s="5"/>
    </row>
    <row r="1597" spans="3:3" x14ac:dyDescent="0.2">
      <c r="C1597" s="5"/>
    </row>
    <row r="1598" spans="3:3" x14ac:dyDescent="0.2">
      <c r="C1598" s="5"/>
    </row>
    <row r="1599" spans="3:3" x14ac:dyDescent="0.2">
      <c r="C1599" s="5"/>
    </row>
    <row r="1600" spans="3:3" x14ac:dyDescent="0.2">
      <c r="C1600" s="5"/>
    </row>
    <row r="1601" spans="3:3" x14ac:dyDescent="0.2">
      <c r="C1601" s="5"/>
    </row>
    <row r="1602" spans="3:3" x14ac:dyDescent="0.2">
      <c r="C1602" s="5"/>
    </row>
    <row r="1603" spans="3:3" x14ac:dyDescent="0.2">
      <c r="C1603" s="5"/>
    </row>
    <row r="1604" spans="3:3" x14ac:dyDescent="0.2">
      <c r="C1604" s="5"/>
    </row>
    <row r="1605" spans="3:3" x14ac:dyDescent="0.2">
      <c r="C1605" s="5"/>
    </row>
    <row r="1606" spans="3:3" x14ac:dyDescent="0.2">
      <c r="C1606" s="5"/>
    </row>
    <row r="1607" spans="3:3" x14ac:dyDescent="0.2">
      <c r="C1607" s="5"/>
    </row>
    <row r="1608" spans="3:3" x14ac:dyDescent="0.2">
      <c r="C1608" s="5"/>
    </row>
    <row r="1609" spans="3:3" x14ac:dyDescent="0.2">
      <c r="C1609" s="5"/>
    </row>
    <row r="1610" spans="3:3" x14ac:dyDescent="0.2">
      <c r="C1610" s="5"/>
    </row>
    <row r="1611" spans="3:3" x14ac:dyDescent="0.2">
      <c r="C1611" s="5"/>
    </row>
    <row r="1612" spans="3:3" x14ac:dyDescent="0.2">
      <c r="C1612" s="5"/>
    </row>
    <row r="1613" spans="3:3" x14ac:dyDescent="0.2">
      <c r="C1613" s="5"/>
    </row>
    <row r="1614" spans="3:3" x14ac:dyDescent="0.2">
      <c r="C1614" s="5"/>
    </row>
    <row r="1615" spans="3:3" x14ac:dyDescent="0.2">
      <c r="C1615" s="5"/>
    </row>
    <row r="1616" spans="3:3" x14ac:dyDescent="0.2">
      <c r="C1616" s="5"/>
    </row>
    <row r="1617" spans="3:3" x14ac:dyDescent="0.2">
      <c r="C1617" s="5"/>
    </row>
    <row r="1618" spans="3:3" x14ac:dyDescent="0.2">
      <c r="C1618" s="5"/>
    </row>
    <row r="1619" spans="3:3" x14ac:dyDescent="0.2">
      <c r="C1619" s="5"/>
    </row>
    <row r="1620" spans="3:3" x14ac:dyDescent="0.2">
      <c r="C1620" s="5"/>
    </row>
    <row r="1621" spans="3:3" x14ac:dyDescent="0.2">
      <c r="C1621" s="5"/>
    </row>
    <row r="1622" spans="3:3" x14ac:dyDescent="0.2">
      <c r="C1622" s="5"/>
    </row>
    <row r="1623" spans="3:3" x14ac:dyDescent="0.2">
      <c r="C1623" s="5"/>
    </row>
    <row r="1624" spans="3:3" x14ac:dyDescent="0.2">
      <c r="C1624" s="5"/>
    </row>
    <row r="1625" spans="3:3" x14ac:dyDescent="0.2">
      <c r="C1625" s="5"/>
    </row>
    <row r="1626" spans="3:3" x14ac:dyDescent="0.2">
      <c r="C1626" s="5"/>
    </row>
    <row r="1627" spans="3:3" x14ac:dyDescent="0.2">
      <c r="C1627" s="5"/>
    </row>
    <row r="1628" spans="3:3" x14ac:dyDescent="0.2">
      <c r="C1628" s="5"/>
    </row>
    <row r="1629" spans="3:3" x14ac:dyDescent="0.2">
      <c r="C1629" s="5"/>
    </row>
    <row r="1630" spans="3:3" x14ac:dyDescent="0.2">
      <c r="C1630" s="5"/>
    </row>
    <row r="1631" spans="3:3" x14ac:dyDescent="0.2">
      <c r="C1631" s="5"/>
    </row>
    <row r="1632" spans="3:3" x14ac:dyDescent="0.2">
      <c r="C1632" s="5"/>
    </row>
    <row r="1633" spans="3:3" x14ac:dyDescent="0.2">
      <c r="C1633" s="5"/>
    </row>
    <row r="1634" spans="3:3" x14ac:dyDescent="0.2">
      <c r="C1634" s="5"/>
    </row>
    <row r="1635" spans="3:3" x14ac:dyDescent="0.2">
      <c r="C1635" s="5"/>
    </row>
    <row r="1636" spans="3:3" x14ac:dyDescent="0.2">
      <c r="C1636" s="5"/>
    </row>
    <row r="1637" spans="3:3" x14ac:dyDescent="0.2">
      <c r="C1637" s="5"/>
    </row>
    <row r="1638" spans="3:3" x14ac:dyDescent="0.2">
      <c r="C1638" s="5"/>
    </row>
    <row r="1639" spans="3:3" x14ac:dyDescent="0.2">
      <c r="C1639" s="5"/>
    </row>
    <row r="1640" spans="3:3" x14ac:dyDescent="0.2">
      <c r="C1640" s="5"/>
    </row>
    <row r="1641" spans="3:3" x14ac:dyDescent="0.2">
      <c r="C1641" s="5"/>
    </row>
    <row r="1642" spans="3:3" x14ac:dyDescent="0.2">
      <c r="C1642" s="5"/>
    </row>
    <row r="1643" spans="3:3" x14ac:dyDescent="0.2">
      <c r="C1643" s="5"/>
    </row>
    <row r="1644" spans="3:3" x14ac:dyDescent="0.2">
      <c r="C1644" s="5"/>
    </row>
    <row r="1645" spans="3:3" x14ac:dyDescent="0.2">
      <c r="C1645" s="5"/>
    </row>
    <row r="1646" spans="3:3" x14ac:dyDescent="0.2">
      <c r="C1646" s="5"/>
    </row>
    <row r="1647" spans="3:3" x14ac:dyDescent="0.2">
      <c r="C1647" s="5"/>
    </row>
    <row r="1648" spans="3:3" x14ac:dyDescent="0.2">
      <c r="C1648" s="5"/>
    </row>
    <row r="1649" spans="3:3" x14ac:dyDescent="0.2">
      <c r="C1649" s="5"/>
    </row>
    <row r="1650" spans="3:3" x14ac:dyDescent="0.2">
      <c r="C1650" s="5"/>
    </row>
    <row r="1651" spans="3:3" x14ac:dyDescent="0.2">
      <c r="C1651" s="5"/>
    </row>
    <row r="1652" spans="3:3" x14ac:dyDescent="0.2">
      <c r="C1652" s="5"/>
    </row>
    <row r="1653" spans="3:3" x14ac:dyDescent="0.2">
      <c r="C1653" s="5"/>
    </row>
    <row r="1654" spans="3:3" x14ac:dyDescent="0.2">
      <c r="C1654" s="5"/>
    </row>
    <row r="1655" spans="3:3" x14ac:dyDescent="0.2">
      <c r="C1655" s="5"/>
    </row>
    <row r="1656" spans="3:3" x14ac:dyDescent="0.2">
      <c r="C1656" s="5"/>
    </row>
    <row r="1657" spans="3:3" x14ac:dyDescent="0.2">
      <c r="C1657" s="5"/>
    </row>
    <row r="1658" spans="3:3" x14ac:dyDescent="0.2">
      <c r="C1658" s="5"/>
    </row>
    <row r="1659" spans="3:3" x14ac:dyDescent="0.2">
      <c r="C1659" s="5"/>
    </row>
    <row r="1660" spans="3:3" x14ac:dyDescent="0.2">
      <c r="C1660" s="5"/>
    </row>
    <row r="1661" spans="3:3" x14ac:dyDescent="0.2">
      <c r="C1661" s="5"/>
    </row>
    <row r="1662" spans="3:3" x14ac:dyDescent="0.2">
      <c r="C1662" s="5"/>
    </row>
    <row r="1663" spans="3:3" x14ac:dyDescent="0.2">
      <c r="C1663" s="5"/>
    </row>
    <row r="1664" spans="3:3" x14ac:dyDescent="0.2">
      <c r="C1664" s="5"/>
    </row>
    <row r="1665" spans="3:3" x14ac:dyDescent="0.2">
      <c r="C1665" s="5"/>
    </row>
    <row r="1666" spans="3:3" x14ac:dyDescent="0.2">
      <c r="C1666" s="5"/>
    </row>
    <row r="1667" spans="3:3" x14ac:dyDescent="0.2">
      <c r="C1667" s="5"/>
    </row>
    <row r="1668" spans="3:3" x14ac:dyDescent="0.2">
      <c r="C1668" s="5"/>
    </row>
    <row r="1669" spans="3:3" x14ac:dyDescent="0.2">
      <c r="C1669" s="5"/>
    </row>
    <row r="1670" spans="3:3" x14ac:dyDescent="0.2">
      <c r="C1670" s="5"/>
    </row>
    <row r="1671" spans="3:3" x14ac:dyDescent="0.2">
      <c r="C1671" s="5"/>
    </row>
    <row r="1672" spans="3:3" x14ac:dyDescent="0.2">
      <c r="C1672" s="5"/>
    </row>
    <row r="1673" spans="3:3" x14ac:dyDescent="0.2">
      <c r="C1673" s="5"/>
    </row>
    <row r="1674" spans="3:3" x14ac:dyDescent="0.2">
      <c r="C1674" s="5"/>
    </row>
    <row r="1675" spans="3:3" x14ac:dyDescent="0.2">
      <c r="C1675" s="5"/>
    </row>
    <row r="1676" spans="3:3" x14ac:dyDescent="0.2">
      <c r="C1676" s="5"/>
    </row>
    <row r="1677" spans="3:3" x14ac:dyDescent="0.2">
      <c r="C1677" s="5"/>
    </row>
    <row r="1678" spans="3:3" x14ac:dyDescent="0.2">
      <c r="C1678" s="5"/>
    </row>
    <row r="1679" spans="3:3" x14ac:dyDescent="0.2">
      <c r="C1679" s="5"/>
    </row>
    <row r="1680" spans="3:3" x14ac:dyDescent="0.2">
      <c r="C1680" s="5"/>
    </row>
    <row r="1681" spans="3:3" x14ac:dyDescent="0.2">
      <c r="C1681" s="5"/>
    </row>
    <row r="1682" spans="3:3" x14ac:dyDescent="0.2">
      <c r="C1682" s="5"/>
    </row>
    <row r="1683" spans="3:3" x14ac:dyDescent="0.2">
      <c r="C1683" s="5"/>
    </row>
    <row r="1684" spans="3:3" x14ac:dyDescent="0.2">
      <c r="C1684" s="5"/>
    </row>
    <row r="1685" spans="3:3" x14ac:dyDescent="0.2">
      <c r="C1685" s="5"/>
    </row>
    <row r="1686" spans="3:3" x14ac:dyDescent="0.2">
      <c r="C1686" s="5"/>
    </row>
    <row r="1687" spans="3:3" x14ac:dyDescent="0.2">
      <c r="C1687" s="5"/>
    </row>
    <row r="1688" spans="3:3" x14ac:dyDescent="0.2">
      <c r="C1688" s="5"/>
    </row>
    <row r="1689" spans="3:3" x14ac:dyDescent="0.2">
      <c r="C1689" s="5"/>
    </row>
    <row r="1690" spans="3:3" x14ac:dyDescent="0.2">
      <c r="C1690" s="5"/>
    </row>
    <row r="1691" spans="3:3" x14ac:dyDescent="0.2">
      <c r="C1691" s="5"/>
    </row>
    <row r="1692" spans="3:3" x14ac:dyDescent="0.2">
      <c r="C1692" s="5"/>
    </row>
    <row r="1693" spans="3:3" x14ac:dyDescent="0.2">
      <c r="C1693" s="5"/>
    </row>
    <row r="1694" spans="3:3" x14ac:dyDescent="0.2">
      <c r="C1694" s="5"/>
    </row>
    <row r="1695" spans="3:3" x14ac:dyDescent="0.2">
      <c r="C1695" s="5"/>
    </row>
    <row r="1696" spans="3:3" x14ac:dyDescent="0.2">
      <c r="C1696" s="5"/>
    </row>
    <row r="1697" spans="3:3" x14ac:dyDescent="0.2">
      <c r="C1697" s="5"/>
    </row>
    <row r="1698" spans="3:3" x14ac:dyDescent="0.2">
      <c r="C1698" s="5"/>
    </row>
    <row r="1699" spans="3:3" x14ac:dyDescent="0.2">
      <c r="C1699" s="5"/>
    </row>
    <row r="1700" spans="3:3" x14ac:dyDescent="0.2">
      <c r="C1700" s="5"/>
    </row>
    <row r="1701" spans="3:3" x14ac:dyDescent="0.2">
      <c r="C1701" s="5"/>
    </row>
    <row r="1702" spans="3:3" x14ac:dyDescent="0.2">
      <c r="C1702" s="5"/>
    </row>
    <row r="1703" spans="3:3" x14ac:dyDescent="0.2">
      <c r="C1703" s="5"/>
    </row>
    <row r="1704" spans="3:3" x14ac:dyDescent="0.2">
      <c r="C1704" s="5"/>
    </row>
    <row r="1705" spans="3:3" x14ac:dyDescent="0.2">
      <c r="C1705" s="5"/>
    </row>
    <row r="1706" spans="3:3" x14ac:dyDescent="0.2">
      <c r="C1706" s="5"/>
    </row>
    <row r="1707" spans="3:3" x14ac:dyDescent="0.2">
      <c r="C1707" s="5"/>
    </row>
    <row r="1708" spans="3:3" x14ac:dyDescent="0.2">
      <c r="C1708" s="5"/>
    </row>
    <row r="1709" spans="3:3" x14ac:dyDescent="0.2">
      <c r="C1709" s="5"/>
    </row>
    <row r="1710" spans="3:3" x14ac:dyDescent="0.2">
      <c r="C1710" s="5"/>
    </row>
    <row r="1711" spans="3:3" x14ac:dyDescent="0.2">
      <c r="C1711" s="5"/>
    </row>
    <row r="1712" spans="3:3" x14ac:dyDescent="0.2">
      <c r="C1712" s="5"/>
    </row>
    <row r="1713" spans="3:3" x14ac:dyDescent="0.2">
      <c r="C1713" s="5"/>
    </row>
    <row r="1714" spans="3:3" x14ac:dyDescent="0.2">
      <c r="C1714" s="5"/>
    </row>
    <row r="1715" spans="3:3" x14ac:dyDescent="0.2">
      <c r="C1715" s="5"/>
    </row>
    <row r="1716" spans="3:3" x14ac:dyDescent="0.2">
      <c r="C1716" s="5"/>
    </row>
    <row r="1717" spans="3:3" x14ac:dyDescent="0.2">
      <c r="C1717" s="5"/>
    </row>
    <row r="1718" spans="3:3" x14ac:dyDescent="0.2">
      <c r="C1718" s="5"/>
    </row>
    <row r="1719" spans="3:3" x14ac:dyDescent="0.2">
      <c r="C1719" s="5"/>
    </row>
    <row r="1720" spans="3:3" x14ac:dyDescent="0.2">
      <c r="C1720" s="5"/>
    </row>
    <row r="1721" spans="3:3" x14ac:dyDescent="0.2">
      <c r="C1721" s="5"/>
    </row>
    <row r="1722" spans="3:3" x14ac:dyDescent="0.2">
      <c r="C1722" s="5"/>
    </row>
    <row r="1723" spans="3:3" x14ac:dyDescent="0.2">
      <c r="C1723" s="5"/>
    </row>
    <row r="1724" spans="3:3" x14ac:dyDescent="0.2">
      <c r="C1724" s="5"/>
    </row>
    <row r="1725" spans="3:3" x14ac:dyDescent="0.2">
      <c r="C1725" s="5"/>
    </row>
    <row r="1726" spans="3:3" x14ac:dyDescent="0.2">
      <c r="C1726" s="5"/>
    </row>
    <row r="1727" spans="3:3" x14ac:dyDescent="0.2">
      <c r="C1727" s="5"/>
    </row>
    <row r="1728" spans="3:3" x14ac:dyDescent="0.2">
      <c r="C1728" s="5"/>
    </row>
    <row r="1729" spans="3:3" x14ac:dyDescent="0.2">
      <c r="C1729" s="5"/>
    </row>
    <row r="1730" spans="3:3" x14ac:dyDescent="0.2">
      <c r="C1730" s="5"/>
    </row>
    <row r="1731" spans="3:3" x14ac:dyDescent="0.2">
      <c r="C1731" s="5"/>
    </row>
    <row r="1732" spans="3:3" x14ac:dyDescent="0.2">
      <c r="C1732" s="5"/>
    </row>
    <row r="1733" spans="3:3" x14ac:dyDescent="0.2">
      <c r="C1733" s="5"/>
    </row>
    <row r="1734" spans="3:3" x14ac:dyDescent="0.2">
      <c r="C1734" s="5"/>
    </row>
    <row r="1735" spans="3:3" x14ac:dyDescent="0.2">
      <c r="C1735" s="5"/>
    </row>
    <row r="1736" spans="3:3" x14ac:dyDescent="0.2">
      <c r="C1736" s="5"/>
    </row>
    <row r="1737" spans="3:3" x14ac:dyDescent="0.2">
      <c r="C1737" s="5"/>
    </row>
    <row r="1738" spans="3:3" x14ac:dyDescent="0.2">
      <c r="C1738" s="5"/>
    </row>
    <row r="1739" spans="3:3" x14ac:dyDescent="0.2">
      <c r="C1739" s="5"/>
    </row>
    <row r="1740" spans="3:3" x14ac:dyDescent="0.2">
      <c r="C1740" s="5"/>
    </row>
    <row r="1741" spans="3:3" x14ac:dyDescent="0.2">
      <c r="C1741" s="5"/>
    </row>
    <row r="1742" spans="3:3" x14ac:dyDescent="0.2">
      <c r="C1742" s="5"/>
    </row>
    <row r="1743" spans="3:3" x14ac:dyDescent="0.2">
      <c r="C1743" s="5"/>
    </row>
    <row r="1744" spans="3:3" x14ac:dyDescent="0.2">
      <c r="C1744" s="5"/>
    </row>
    <row r="1745" spans="3:3" x14ac:dyDescent="0.2">
      <c r="C1745" s="5"/>
    </row>
    <row r="1746" spans="3:3" x14ac:dyDescent="0.2">
      <c r="C1746" s="5"/>
    </row>
    <row r="1747" spans="3:3" x14ac:dyDescent="0.2">
      <c r="C1747" s="5"/>
    </row>
    <row r="1748" spans="3:3" x14ac:dyDescent="0.2">
      <c r="C1748" s="5"/>
    </row>
    <row r="1749" spans="3:3" x14ac:dyDescent="0.2">
      <c r="C1749" s="5"/>
    </row>
    <row r="1750" spans="3:3" x14ac:dyDescent="0.2">
      <c r="C1750" s="5"/>
    </row>
    <row r="1751" spans="3:3" x14ac:dyDescent="0.2">
      <c r="C1751" s="5"/>
    </row>
    <row r="1752" spans="3:3" x14ac:dyDescent="0.2">
      <c r="C1752" s="5"/>
    </row>
    <row r="1753" spans="3:3" x14ac:dyDescent="0.2">
      <c r="C1753" s="5"/>
    </row>
    <row r="1754" spans="3:3" x14ac:dyDescent="0.2">
      <c r="C1754" s="5"/>
    </row>
    <row r="1755" spans="3:3" x14ac:dyDescent="0.2">
      <c r="C1755" s="5"/>
    </row>
    <row r="1756" spans="3:3" x14ac:dyDescent="0.2">
      <c r="C1756" s="5"/>
    </row>
    <row r="1757" spans="3:3" x14ac:dyDescent="0.2">
      <c r="C1757" s="5"/>
    </row>
    <row r="1758" spans="3:3" x14ac:dyDescent="0.2">
      <c r="C1758" s="5"/>
    </row>
    <row r="1759" spans="3:3" x14ac:dyDescent="0.2">
      <c r="C1759" s="5"/>
    </row>
    <row r="1760" spans="3:3" x14ac:dyDescent="0.2">
      <c r="C1760" s="5"/>
    </row>
    <row r="1761" spans="3:3" x14ac:dyDescent="0.2">
      <c r="C1761" s="5"/>
    </row>
    <row r="1762" spans="3:3" x14ac:dyDescent="0.2">
      <c r="C1762" s="5"/>
    </row>
    <row r="1763" spans="3:3" x14ac:dyDescent="0.2">
      <c r="C1763" s="5"/>
    </row>
    <row r="1764" spans="3:3" x14ac:dyDescent="0.2">
      <c r="C1764" s="5"/>
    </row>
    <row r="1765" spans="3:3" x14ac:dyDescent="0.2">
      <c r="C1765" s="5"/>
    </row>
    <row r="1766" spans="3:3" x14ac:dyDescent="0.2">
      <c r="C1766" s="5"/>
    </row>
    <row r="1767" spans="3:3" x14ac:dyDescent="0.2">
      <c r="C1767" s="5"/>
    </row>
    <row r="1768" spans="3:3" x14ac:dyDescent="0.2">
      <c r="C1768" s="5"/>
    </row>
    <row r="1769" spans="3:3" x14ac:dyDescent="0.2">
      <c r="C1769" s="5"/>
    </row>
    <row r="1770" spans="3:3" x14ac:dyDescent="0.2">
      <c r="C1770" s="5"/>
    </row>
    <row r="1771" spans="3:3" x14ac:dyDescent="0.2">
      <c r="C1771" s="5"/>
    </row>
    <row r="1772" spans="3:3" x14ac:dyDescent="0.2">
      <c r="C1772" s="5"/>
    </row>
    <row r="1773" spans="3:3" x14ac:dyDescent="0.2">
      <c r="C1773" s="5"/>
    </row>
    <row r="1774" spans="3:3" x14ac:dyDescent="0.2">
      <c r="C1774" s="5"/>
    </row>
    <row r="1775" spans="3:3" x14ac:dyDescent="0.2">
      <c r="C1775" s="5"/>
    </row>
    <row r="1776" spans="3:3" x14ac:dyDescent="0.2">
      <c r="C1776" s="5"/>
    </row>
    <row r="1777" spans="3:3" x14ac:dyDescent="0.2">
      <c r="C1777" s="5"/>
    </row>
    <row r="1778" spans="3:3" x14ac:dyDescent="0.2">
      <c r="C1778" s="5"/>
    </row>
    <row r="1779" spans="3:3" x14ac:dyDescent="0.2">
      <c r="C1779" s="5"/>
    </row>
    <row r="1780" spans="3:3" x14ac:dyDescent="0.2">
      <c r="C1780" s="5"/>
    </row>
    <row r="1781" spans="3:3" x14ac:dyDescent="0.2">
      <c r="C1781" s="5"/>
    </row>
    <row r="1782" spans="3:3" x14ac:dyDescent="0.2">
      <c r="C1782" s="5"/>
    </row>
    <row r="1783" spans="3:3" x14ac:dyDescent="0.2">
      <c r="C1783" s="5"/>
    </row>
    <row r="1784" spans="3:3" x14ac:dyDescent="0.2">
      <c r="C1784" s="5"/>
    </row>
    <row r="1785" spans="3:3" x14ac:dyDescent="0.2">
      <c r="C1785" s="5"/>
    </row>
    <row r="1786" spans="3:3" x14ac:dyDescent="0.2">
      <c r="C1786" s="5"/>
    </row>
    <row r="1787" spans="3:3" x14ac:dyDescent="0.2">
      <c r="C1787" s="5"/>
    </row>
    <row r="1788" spans="3:3" x14ac:dyDescent="0.2">
      <c r="C1788" s="5"/>
    </row>
    <row r="1789" spans="3:3" x14ac:dyDescent="0.2">
      <c r="C1789" s="5"/>
    </row>
    <row r="1790" spans="3:3" x14ac:dyDescent="0.2">
      <c r="C1790" s="5"/>
    </row>
    <row r="1791" spans="3:3" x14ac:dyDescent="0.2">
      <c r="C1791" s="5"/>
    </row>
    <row r="1792" spans="3:3" x14ac:dyDescent="0.2">
      <c r="C1792" s="5"/>
    </row>
    <row r="1793" spans="3:3" x14ac:dyDescent="0.2">
      <c r="C1793" s="5"/>
    </row>
    <row r="1794" spans="3:3" x14ac:dyDescent="0.2">
      <c r="C1794" s="5"/>
    </row>
    <row r="1795" spans="3:3" x14ac:dyDescent="0.2">
      <c r="C1795" s="5"/>
    </row>
    <row r="1796" spans="3:3" x14ac:dyDescent="0.2">
      <c r="C1796" s="5"/>
    </row>
    <row r="1797" spans="3:3" x14ac:dyDescent="0.2">
      <c r="C1797" s="5"/>
    </row>
    <row r="1798" spans="3:3" x14ac:dyDescent="0.2">
      <c r="C1798" s="5"/>
    </row>
    <row r="1799" spans="3:3" x14ac:dyDescent="0.2">
      <c r="C1799" s="5"/>
    </row>
    <row r="1800" spans="3:3" x14ac:dyDescent="0.2">
      <c r="C1800" s="5"/>
    </row>
    <row r="1801" spans="3:3" x14ac:dyDescent="0.2">
      <c r="C1801" s="5"/>
    </row>
    <row r="1802" spans="3:3" x14ac:dyDescent="0.2">
      <c r="C1802" s="5"/>
    </row>
    <row r="1803" spans="3:3" x14ac:dyDescent="0.2">
      <c r="C1803" s="5"/>
    </row>
    <row r="1804" spans="3:3" x14ac:dyDescent="0.2">
      <c r="C1804" s="5"/>
    </row>
    <row r="1805" spans="3:3" x14ac:dyDescent="0.2">
      <c r="C1805" s="5"/>
    </row>
    <row r="1806" spans="3:3" x14ac:dyDescent="0.2">
      <c r="C1806" s="5"/>
    </row>
    <row r="1807" spans="3:3" x14ac:dyDescent="0.2">
      <c r="C1807" s="5"/>
    </row>
    <row r="1808" spans="3:3" x14ac:dyDescent="0.2">
      <c r="C1808" s="5"/>
    </row>
    <row r="1809" spans="3:3" x14ac:dyDescent="0.2">
      <c r="C1809" s="5"/>
    </row>
    <row r="1810" spans="3:3" x14ac:dyDescent="0.2">
      <c r="C1810" s="5"/>
    </row>
    <row r="1811" spans="3:3" x14ac:dyDescent="0.2">
      <c r="C1811" s="5"/>
    </row>
    <row r="1812" spans="3:3" x14ac:dyDescent="0.2">
      <c r="C1812" s="5"/>
    </row>
    <row r="1813" spans="3:3" x14ac:dyDescent="0.2">
      <c r="C1813" s="5"/>
    </row>
    <row r="1814" spans="3:3" x14ac:dyDescent="0.2">
      <c r="C1814" s="5"/>
    </row>
    <row r="1815" spans="3:3" x14ac:dyDescent="0.2">
      <c r="C1815" s="5"/>
    </row>
    <row r="1816" spans="3:3" x14ac:dyDescent="0.2">
      <c r="C1816" s="5"/>
    </row>
    <row r="1817" spans="3:3" x14ac:dyDescent="0.2">
      <c r="C1817" s="5"/>
    </row>
    <row r="1818" spans="3:3" x14ac:dyDescent="0.2">
      <c r="C1818" s="5"/>
    </row>
    <row r="1819" spans="3:3" x14ac:dyDescent="0.2">
      <c r="C1819" s="5"/>
    </row>
    <row r="1820" spans="3:3" x14ac:dyDescent="0.2">
      <c r="C1820" s="5"/>
    </row>
    <row r="1821" spans="3:3" x14ac:dyDescent="0.2">
      <c r="C1821" s="5"/>
    </row>
    <row r="1822" spans="3:3" x14ac:dyDescent="0.2">
      <c r="C1822" s="5"/>
    </row>
    <row r="1823" spans="3:3" x14ac:dyDescent="0.2">
      <c r="C1823" s="5"/>
    </row>
    <row r="1824" spans="3:3" x14ac:dyDescent="0.2">
      <c r="C1824" s="5"/>
    </row>
    <row r="1825" spans="3:3" x14ac:dyDescent="0.2">
      <c r="C1825" s="5"/>
    </row>
    <row r="1826" spans="3:3" x14ac:dyDescent="0.2">
      <c r="C1826" s="5"/>
    </row>
    <row r="1827" spans="3:3" x14ac:dyDescent="0.2">
      <c r="C1827" s="5"/>
    </row>
    <row r="1828" spans="3:3" x14ac:dyDescent="0.2">
      <c r="C1828" s="5"/>
    </row>
    <row r="1829" spans="3:3" x14ac:dyDescent="0.2">
      <c r="C1829" s="5"/>
    </row>
    <row r="1830" spans="3:3" x14ac:dyDescent="0.2">
      <c r="C1830" s="5"/>
    </row>
    <row r="1831" spans="3:3" x14ac:dyDescent="0.2">
      <c r="C1831" s="5"/>
    </row>
    <row r="1832" spans="3:3" x14ac:dyDescent="0.2">
      <c r="C1832" s="5"/>
    </row>
    <row r="1833" spans="3:3" x14ac:dyDescent="0.2">
      <c r="C1833" s="5"/>
    </row>
    <row r="1834" spans="3:3" x14ac:dyDescent="0.2">
      <c r="C1834" s="5"/>
    </row>
    <row r="1835" spans="3:3" x14ac:dyDescent="0.2">
      <c r="C1835" s="5"/>
    </row>
    <row r="1836" spans="3:3" x14ac:dyDescent="0.2">
      <c r="C1836" s="5"/>
    </row>
    <row r="1837" spans="3:3" x14ac:dyDescent="0.2">
      <c r="C1837" s="5"/>
    </row>
    <row r="1838" spans="3:3" x14ac:dyDescent="0.2">
      <c r="C1838" s="5"/>
    </row>
    <row r="1839" spans="3:3" x14ac:dyDescent="0.2">
      <c r="C1839" s="5"/>
    </row>
    <row r="1840" spans="3:3" x14ac:dyDescent="0.2">
      <c r="C1840" s="5"/>
    </row>
    <row r="1841" spans="3:3" x14ac:dyDescent="0.2">
      <c r="C1841" s="5"/>
    </row>
    <row r="1842" spans="3:3" x14ac:dyDescent="0.2">
      <c r="C1842" s="5"/>
    </row>
    <row r="1843" spans="3:3" x14ac:dyDescent="0.2">
      <c r="C1843" s="5"/>
    </row>
    <row r="1844" spans="3:3" x14ac:dyDescent="0.2">
      <c r="C1844" s="5"/>
    </row>
    <row r="1845" spans="3:3" x14ac:dyDescent="0.2">
      <c r="C1845" s="5"/>
    </row>
    <row r="1846" spans="3:3" x14ac:dyDescent="0.2">
      <c r="C1846" s="5"/>
    </row>
    <row r="1847" spans="3:3" x14ac:dyDescent="0.2">
      <c r="C1847" s="5"/>
    </row>
    <row r="1848" spans="3:3" x14ac:dyDescent="0.2">
      <c r="C1848" s="5"/>
    </row>
    <row r="1849" spans="3:3" x14ac:dyDescent="0.2">
      <c r="C1849" s="5"/>
    </row>
    <row r="1850" spans="3:3" x14ac:dyDescent="0.2">
      <c r="C1850" s="5"/>
    </row>
    <row r="1851" spans="3:3" x14ac:dyDescent="0.2">
      <c r="C1851" s="5"/>
    </row>
    <row r="1852" spans="3:3" x14ac:dyDescent="0.2">
      <c r="C1852" s="5"/>
    </row>
    <row r="1853" spans="3:3" x14ac:dyDescent="0.2">
      <c r="C1853" s="5"/>
    </row>
    <row r="1854" spans="3:3" x14ac:dyDescent="0.2">
      <c r="C1854" s="5"/>
    </row>
    <row r="1855" spans="3:3" x14ac:dyDescent="0.2">
      <c r="C1855" s="5"/>
    </row>
    <row r="1856" spans="3:3" x14ac:dyDescent="0.2">
      <c r="C1856" s="5"/>
    </row>
    <row r="1857" spans="3:3" x14ac:dyDescent="0.2">
      <c r="C1857" s="5"/>
    </row>
    <row r="1858" spans="3:3" x14ac:dyDescent="0.2">
      <c r="C1858" s="5"/>
    </row>
    <row r="1859" spans="3:3" x14ac:dyDescent="0.2">
      <c r="C1859" s="5"/>
    </row>
    <row r="1860" spans="3:3" x14ac:dyDescent="0.2">
      <c r="C1860" s="5"/>
    </row>
    <row r="1861" spans="3:3" x14ac:dyDescent="0.2">
      <c r="C1861" s="5"/>
    </row>
    <row r="1862" spans="3:3" x14ac:dyDescent="0.2">
      <c r="C1862" s="5"/>
    </row>
    <row r="1863" spans="3:3" x14ac:dyDescent="0.2">
      <c r="C1863" s="5"/>
    </row>
    <row r="1864" spans="3:3" x14ac:dyDescent="0.2">
      <c r="C1864" s="5"/>
    </row>
    <row r="1865" spans="3:3" x14ac:dyDescent="0.2">
      <c r="C1865" s="5"/>
    </row>
    <row r="1866" spans="3:3" x14ac:dyDescent="0.2">
      <c r="C1866" s="5"/>
    </row>
    <row r="1867" spans="3:3" x14ac:dyDescent="0.2">
      <c r="C1867" s="5"/>
    </row>
    <row r="1868" spans="3:3" x14ac:dyDescent="0.2">
      <c r="C1868" s="5"/>
    </row>
    <row r="1869" spans="3:3" x14ac:dyDescent="0.2">
      <c r="C1869" s="5"/>
    </row>
    <row r="1870" spans="3:3" x14ac:dyDescent="0.2">
      <c r="C1870" s="5"/>
    </row>
    <row r="1871" spans="3:3" x14ac:dyDescent="0.2">
      <c r="C1871" s="5"/>
    </row>
    <row r="1872" spans="3:3" x14ac:dyDescent="0.2">
      <c r="C1872" s="5"/>
    </row>
    <row r="1873" spans="3:3" x14ac:dyDescent="0.2">
      <c r="C1873" s="5"/>
    </row>
    <row r="1874" spans="3:3" x14ac:dyDescent="0.2">
      <c r="C1874" s="5"/>
    </row>
    <row r="1875" spans="3:3" x14ac:dyDescent="0.2">
      <c r="C1875" s="5"/>
    </row>
    <row r="1876" spans="3:3" x14ac:dyDescent="0.2">
      <c r="C1876" s="5"/>
    </row>
    <row r="1877" spans="3:3" x14ac:dyDescent="0.2">
      <c r="C1877" s="5"/>
    </row>
    <row r="1878" spans="3:3" x14ac:dyDescent="0.2">
      <c r="C1878" s="5"/>
    </row>
    <row r="1879" spans="3:3" x14ac:dyDescent="0.2">
      <c r="C1879" s="5"/>
    </row>
    <row r="1880" spans="3:3" x14ac:dyDescent="0.2">
      <c r="C1880" s="5"/>
    </row>
    <row r="1881" spans="3:3" x14ac:dyDescent="0.2">
      <c r="C1881" s="5"/>
    </row>
    <row r="1882" spans="3:3" x14ac:dyDescent="0.2">
      <c r="C1882" s="5"/>
    </row>
    <row r="1883" spans="3:3" x14ac:dyDescent="0.2">
      <c r="C1883" s="5"/>
    </row>
    <row r="1884" spans="3:3" x14ac:dyDescent="0.2">
      <c r="C1884" s="5"/>
    </row>
    <row r="1885" spans="3:3" x14ac:dyDescent="0.2">
      <c r="C1885" s="5"/>
    </row>
    <row r="1886" spans="3:3" x14ac:dyDescent="0.2">
      <c r="C1886" s="5"/>
    </row>
    <row r="1887" spans="3:3" x14ac:dyDescent="0.2">
      <c r="C1887" s="5"/>
    </row>
    <row r="1888" spans="3:3" x14ac:dyDescent="0.2">
      <c r="C1888" s="5"/>
    </row>
    <row r="1889" spans="3:3" x14ac:dyDescent="0.2">
      <c r="C1889" s="5"/>
    </row>
    <row r="1890" spans="3:3" x14ac:dyDescent="0.2">
      <c r="C1890" s="5"/>
    </row>
    <row r="1891" spans="3:3" x14ac:dyDescent="0.2">
      <c r="C1891" s="5"/>
    </row>
    <row r="1892" spans="3:3" x14ac:dyDescent="0.2">
      <c r="C1892" s="5"/>
    </row>
    <row r="1893" spans="3:3" x14ac:dyDescent="0.2">
      <c r="C1893" s="5"/>
    </row>
    <row r="1894" spans="3:3" x14ac:dyDescent="0.2">
      <c r="C1894" s="5"/>
    </row>
    <row r="1895" spans="3:3" x14ac:dyDescent="0.2">
      <c r="C1895" s="5"/>
    </row>
    <row r="1896" spans="3:3" x14ac:dyDescent="0.2">
      <c r="C1896" s="5"/>
    </row>
    <row r="1897" spans="3:3" x14ac:dyDescent="0.2">
      <c r="C1897" s="5"/>
    </row>
    <row r="1898" spans="3:3" x14ac:dyDescent="0.2">
      <c r="C1898" s="5"/>
    </row>
    <row r="1899" spans="3:3" x14ac:dyDescent="0.2">
      <c r="C1899" s="5"/>
    </row>
    <row r="1900" spans="3:3" x14ac:dyDescent="0.2">
      <c r="C1900" s="5"/>
    </row>
    <row r="1901" spans="3:3" x14ac:dyDescent="0.2">
      <c r="C1901" s="5"/>
    </row>
    <row r="1902" spans="3:3" x14ac:dyDescent="0.2">
      <c r="C1902" s="5"/>
    </row>
    <row r="1903" spans="3:3" x14ac:dyDescent="0.2">
      <c r="C1903" s="5"/>
    </row>
    <row r="1904" spans="3:3" x14ac:dyDescent="0.2">
      <c r="C1904" s="5"/>
    </row>
    <row r="1905" spans="3:3" x14ac:dyDescent="0.2">
      <c r="C1905" s="5"/>
    </row>
    <row r="1906" spans="3:3" x14ac:dyDescent="0.2">
      <c r="C1906" s="5"/>
    </row>
    <row r="1907" spans="3:3" x14ac:dyDescent="0.2">
      <c r="C1907" s="5"/>
    </row>
    <row r="1908" spans="3:3" x14ac:dyDescent="0.2">
      <c r="C1908" s="5"/>
    </row>
    <row r="1909" spans="3:3" x14ac:dyDescent="0.2">
      <c r="C1909" s="5"/>
    </row>
    <row r="1910" spans="3:3" x14ac:dyDescent="0.2">
      <c r="C1910" s="5"/>
    </row>
    <row r="1911" spans="3:3" x14ac:dyDescent="0.2">
      <c r="C1911" s="5"/>
    </row>
    <row r="1912" spans="3:3" x14ac:dyDescent="0.2">
      <c r="C1912" s="5"/>
    </row>
    <row r="1913" spans="3:3" x14ac:dyDescent="0.2">
      <c r="C1913" s="5"/>
    </row>
    <row r="1914" spans="3:3" x14ac:dyDescent="0.2">
      <c r="C1914" s="5"/>
    </row>
    <row r="1915" spans="3:3" x14ac:dyDescent="0.2">
      <c r="C1915" s="5"/>
    </row>
    <row r="1916" spans="3:3" x14ac:dyDescent="0.2">
      <c r="C1916" s="5"/>
    </row>
    <row r="1917" spans="3:3" x14ac:dyDescent="0.2">
      <c r="C1917" s="5"/>
    </row>
    <row r="1918" spans="3:3" x14ac:dyDescent="0.2">
      <c r="C1918" s="5"/>
    </row>
    <row r="1919" spans="3:3" x14ac:dyDescent="0.2">
      <c r="C1919" s="5"/>
    </row>
    <row r="1920" spans="3:3" x14ac:dyDescent="0.2">
      <c r="C1920" s="5"/>
    </row>
    <row r="1921" spans="3:3" x14ac:dyDescent="0.2">
      <c r="C1921" s="5"/>
    </row>
    <row r="1922" spans="3:3" x14ac:dyDescent="0.2">
      <c r="C1922" s="5"/>
    </row>
    <row r="1923" spans="3:3" x14ac:dyDescent="0.2">
      <c r="C1923" s="5"/>
    </row>
    <row r="1924" spans="3:3" x14ac:dyDescent="0.2">
      <c r="C1924" s="5"/>
    </row>
    <row r="1925" spans="3:3" x14ac:dyDescent="0.2">
      <c r="C1925" s="5"/>
    </row>
    <row r="1926" spans="3:3" x14ac:dyDescent="0.2">
      <c r="C1926" s="5"/>
    </row>
    <row r="1927" spans="3:3" x14ac:dyDescent="0.2">
      <c r="C1927" s="5"/>
    </row>
    <row r="1928" spans="3:3" x14ac:dyDescent="0.2">
      <c r="C1928" s="5"/>
    </row>
    <row r="1929" spans="3:3" x14ac:dyDescent="0.2">
      <c r="C1929" s="5"/>
    </row>
    <row r="1930" spans="3:3" x14ac:dyDescent="0.2">
      <c r="C1930" s="5"/>
    </row>
    <row r="1931" spans="3:3" x14ac:dyDescent="0.2">
      <c r="C1931" s="5"/>
    </row>
    <row r="1932" spans="3:3" x14ac:dyDescent="0.2">
      <c r="C1932" s="5"/>
    </row>
    <row r="1933" spans="3:3" x14ac:dyDescent="0.2">
      <c r="C1933" s="5"/>
    </row>
    <row r="1934" spans="3:3" x14ac:dyDescent="0.2">
      <c r="C1934" s="5"/>
    </row>
    <row r="1935" spans="3:3" x14ac:dyDescent="0.2">
      <c r="C1935" s="5"/>
    </row>
    <row r="1936" spans="3:3" x14ac:dyDescent="0.2">
      <c r="C1936" s="5"/>
    </row>
    <row r="1937" spans="3:3" x14ac:dyDescent="0.2">
      <c r="C1937" s="5"/>
    </row>
    <row r="1938" spans="3:3" x14ac:dyDescent="0.2">
      <c r="C1938" s="5"/>
    </row>
    <row r="1939" spans="3:3" x14ac:dyDescent="0.2">
      <c r="C1939" s="5"/>
    </row>
    <row r="1940" spans="3:3" x14ac:dyDescent="0.2">
      <c r="C1940" s="5"/>
    </row>
    <row r="1941" spans="3:3" x14ac:dyDescent="0.2">
      <c r="C1941" s="5"/>
    </row>
    <row r="1942" spans="3:3" x14ac:dyDescent="0.2">
      <c r="C1942" s="5"/>
    </row>
    <row r="1943" spans="3:3" x14ac:dyDescent="0.2">
      <c r="C1943" s="5"/>
    </row>
    <row r="1944" spans="3:3" x14ac:dyDescent="0.2">
      <c r="C1944" s="5"/>
    </row>
    <row r="1945" spans="3:3" x14ac:dyDescent="0.2">
      <c r="C1945" s="5"/>
    </row>
    <row r="1946" spans="3:3" x14ac:dyDescent="0.2">
      <c r="C1946" s="5"/>
    </row>
    <row r="1947" spans="3:3" x14ac:dyDescent="0.2">
      <c r="C1947" s="5"/>
    </row>
    <row r="1948" spans="3:3" x14ac:dyDescent="0.2">
      <c r="C1948" s="5"/>
    </row>
    <row r="1949" spans="3:3" x14ac:dyDescent="0.2">
      <c r="C1949" s="5"/>
    </row>
    <row r="1950" spans="3:3" x14ac:dyDescent="0.2">
      <c r="C1950" s="5"/>
    </row>
    <row r="1951" spans="3:3" x14ac:dyDescent="0.2">
      <c r="C1951" s="5"/>
    </row>
    <row r="1952" spans="3:3" x14ac:dyDescent="0.2">
      <c r="C1952" s="5"/>
    </row>
    <row r="1953" spans="3:3" x14ac:dyDescent="0.2">
      <c r="C1953" s="5"/>
    </row>
    <row r="1954" spans="3:3" x14ac:dyDescent="0.2">
      <c r="C1954" s="5"/>
    </row>
    <row r="1955" spans="3:3" x14ac:dyDescent="0.2">
      <c r="C1955" s="5"/>
    </row>
    <row r="1956" spans="3:3" x14ac:dyDescent="0.2">
      <c r="C1956" s="5"/>
    </row>
    <row r="1957" spans="3:3" x14ac:dyDescent="0.2">
      <c r="C1957" s="5"/>
    </row>
    <row r="1958" spans="3:3" x14ac:dyDescent="0.2">
      <c r="C1958" s="5"/>
    </row>
    <row r="1959" spans="3:3" x14ac:dyDescent="0.2">
      <c r="C1959" s="5"/>
    </row>
    <row r="1960" spans="3:3" x14ac:dyDescent="0.2">
      <c r="C1960" s="5"/>
    </row>
    <row r="1961" spans="3:3" x14ac:dyDescent="0.2">
      <c r="C1961" s="5"/>
    </row>
    <row r="1962" spans="3:3" x14ac:dyDescent="0.2">
      <c r="C1962" s="5"/>
    </row>
    <row r="1963" spans="3:3" x14ac:dyDescent="0.2">
      <c r="C1963" s="5"/>
    </row>
    <row r="1964" spans="3:3" x14ac:dyDescent="0.2">
      <c r="C1964" s="5"/>
    </row>
    <row r="1965" spans="3:3" x14ac:dyDescent="0.2">
      <c r="C1965" s="5"/>
    </row>
    <row r="1966" spans="3:3" x14ac:dyDescent="0.2">
      <c r="C1966" s="5"/>
    </row>
    <row r="1967" spans="3:3" x14ac:dyDescent="0.2">
      <c r="C1967" s="5"/>
    </row>
    <row r="1968" spans="3:3" x14ac:dyDescent="0.2">
      <c r="C1968" s="5"/>
    </row>
    <row r="1969" spans="3:3" x14ac:dyDescent="0.2">
      <c r="C1969" s="5"/>
    </row>
    <row r="1970" spans="3:3" x14ac:dyDescent="0.2">
      <c r="C1970" s="5"/>
    </row>
    <row r="1971" spans="3:3" x14ac:dyDescent="0.2">
      <c r="C1971" s="5"/>
    </row>
    <row r="1972" spans="3:3" x14ac:dyDescent="0.2">
      <c r="C1972" s="5"/>
    </row>
    <row r="1973" spans="3:3" x14ac:dyDescent="0.2">
      <c r="C1973" s="5"/>
    </row>
    <row r="1974" spans="3:3" x14ac:dyDescent="0.2">
      <c r="C1974" s="5"/>
    </row>
    <row r="1975" spans="3:3" x14ac:dyDescent="0.2">
      <c r="C1975" s="5"/>
    </row>
    <row r="1976" spans="3:3" x14ac:dyDescent="0.2">
      <c r="C1976" s="5"/>
    </row>
    <row r="1977" spans="3:3" x14ac:dyDescent="0.2">
      <c r="C1977" s="5"/>
    </row>
    <row r="1978" spans="3:3" x14ac:dyDescent="0.2">
      <c r="C1978" s="5"/>
    </row>
    <row r="1979" spans="3:3" x14ac:dyDescent="0.2">
      <c r="C1979" s="5"/>
    </row>
    <row r="1980" spans="3:3" x14ac:dyDescent="0.2">
      <c r="C1980" s="5"/>
    </row>
    <row r="1981" spans="3:3" x14ac:dyDescent="0.2">
      <c r="C1981" s="5"/>
    </row>
    <row r="1982" spans="3:3" x14ac:dyDescent="0.2">
      <c r="C1982" s="5"/>
    </row>
    <row r="1983" spans="3:3" x14ac:dyDescent="0.2">
      <c r="C1983" s="5"/>
    </row>
    <row r="1984" spans="3:3" x14ac:dyDescent="0.2">
      <c r="C1984" s="5"/>
    </row>
    <row r="1985" spans="3:3" x14ac:dyDescent="0.2">
      <c r="C1985" s="5"/>
    </row>
    <row r="1986" spans="3:3" x14ac:dyDescent="0.2">
      <c r="C1986" s="5"/>
    </row>
    <row r="1987" spans="3:3" x14ac:dyDescent="0.2">
      <c r="C1987" s="5"/>
    </row>
    <row r="1988" spans="3:3" x14ac:dyDescent="0.2">
      <c r="C1988" s="5"/>
    </row>
    <row r="1989" spans="3:3" x14ac:dyDescent="0.2">
      <c r="C1989" s="5"/>
    </row>
    <row r="1990" spans="3:3" x14ac:dyDescent="0.2">
      <c r="C1990" s="5"/>
    </row>
    <row r="1991" spans="3:3" x14ac:dyDescent="0.2">
      <c r="C1991" s="5"/>
    </row>
    <row r="1992" spans="3:3" x14ac:dyDescent="0.2">
      <c r="C1992" s="5"/>
    </row>
    <row r="1993" spans="3:3" x14ac:dyDescent="0.2">
      <c r="C1993" s="5"/>
    </row>
    <row r="1994" spans="3:3" x14ac:dyDescent="0.2">
      <c r="C1994" s="5"/>
    </row>
    <row r="1995" spans="3:3" x14ac:dyDescent="0.2">
      <c r="C1995" s="5"/>
    </row>
    <row r="1996" spans="3:3" x14ac:dyDescent="0.2">
      <c r="C1996" s="5"/>
    </row>
    <row r="1997" spans="3:3" x14ac:dyDescent="0.2">
      <c r="C1997" s="5"/>
    </row>
    <row r="1998" spans="3:3" x14ac:dyDescent="0.2">
      <c r="C1998" s="5"/>
    </row>
    <row r="1999" spans="3:3" x14ac:dyDescent="0.2">
      <c r="C1999" s="5"/>
    </row>
    <row r="2000" spans="3:3" x14ac:dyDescent="0.2">
      <c r="C2000" s="5"/>
    </row>
    <row r="2001" spans="3:3" x14ac:dyDescent="0.2">
      <c r="C2001" s="5"/>
    </row>
    <row r="2002" spans="3:3" x14ac:dyDescent="0.2">
      <c r="C2002" s="5"/>
    </row>
    <row r="2003" spans="3:3" x14ac:dyDescent="0.2">
      <c r="C2003" s="5"/>
    </row>
    <row r="2004" spans="3:3" x14ac:dyDescent="0.2">
      <c r="C2004" s="5"/>
    </row>
    <row r="2005" spans="3:3" x14ac:dyDescent="0.2">
      <c r="C2005" s="5"/>
    </row>
    <row r="2006" spans="3:3" x14ac:dyDescent="0.2">
      <c r="C2006" s="5"/>
    </row>
    <row r="2007" spans="3:3" x14ac:dyDescent="0.2">
      <c r="C2007" s="5"/>
    </row>
    <row r="2008" spans="3:3" x14ac:dyDescent="0.2">
      <c r="C2008" s="5"/>
    </row>
    <row r="2009" spans="3:3" x14ac:dyDescent="0.2">
      <c r="C2009" s="5"/>
    </row>
    <row r="2010" spans="3:3" x14ac:dyDescent="0.2">
      <c r="C2010" s="5"/>
    </row>
    <row r="2011" spans="3:3" x14ac:dyDescent="0.2">
      <c r="C2011" s="5"/>
    </row>
    <row r="2012" spans="3:3" x14ac:dyDescent="0.2">
      <c r="C2012" s="5"/>
    </row>
    <row r="2013" spans="3:3" x14ac:dyDescent="0.2">
      <c r="C2013" s="5"/>
    </row>
    <row r="2014" spans="3:3" x14ac:dyDescent="0.2">
      <c r="C2014" s="5"/>
    </row>
    <row r="2015" spans="3:3" x14ac:dyDescent="0.2">
      <c r="C2015" s="5"/>
    </row>
    <row r="2016" spans="3:3" x14ac:dyDescent="0.2">
      <c r="C2016" s="5"/>
    </row>
    <row r="2017" spans="3:3" x14ac:dyDescent="0.2">
      <c r="C2017" s="5"/>
    </row>
    <row r="2018" spans="3:3" x14ac:dyDescent="0.2">
      <c r="C2018" s="5"/>
    </row>
    <row r="2019" spans="3:3" x14ac:dyDescent="0.2">
      <c r="C2019" s="5"/>
    </row>
    <row r="2020" spans="3:3" x14ac:dyDescent="0.2">
      <c r="C2020" s="5"/>
    </row>
    <row r="2021" spans="3:3" x14ac:dyDescent="0.2">
      <c r="C2021" s="5"/>
    </row>
    <row r="2022" spans="3:3" x14ac:dyDescent="0.2">
      <c r="C2022" s="5"/>
    </row>
    <row r="2023" spans="3:3" x14ac:dyDescent="0.2">
      <c r="C2023" s="5"/>
    </row>
    <row r="2024" spans="3:3" x14ac:dyDescent="0.2">
      <c r="C2024" s="5"/>
    </row>
    <row r="2025" spans="3:3" x14ac:dyDescent="0.2">
      <c r="C2025" s="5"/>
    </row>
    <row r="2026" spans="3:3" x14ac:dyDescent="0.2">
      <c r="C2026" s="5"/>
    </row>
    <row r="2027" spans="3:3" x14ac:dyDescent="0.2">
      <c r="C2027" s="5"/>
    </row>
    <row r="2028" spans="3:3" x14ac:dyDescent="0.2">
      <c r="C2028" s="5"/>
    </row>
    <row r="2029" spans="3:3" x14ac:dyDescent="0.2">
      <c r="C2029" s="5"/>
    </row>
    <row r="2030" spans="3:3" x14ac:dyDescent="0.2">
      <c r="C2030" s="5"/>
    </row>
    <row r="2031" spans="3:3" x14ac:dyDescent="0.2">
      <c r="C2031" s="5"/>
    </row>
    <row r="2032" spans="3:3" x14ac:dyDescent="0.2">
      <c r="C2032" s="5"/>
    </row>
    <row r="2033" spans="3:3" x14ac:dyDescent="0.2">
      <c r="C2033" s="5"/>
    </row>
    <row r="2034" spans="3:3" x14ac:dyDescent="0.2">
      <c r="C2034" s="5"/>
    </row>
    <row r="2035" spans="3:3" x14ac:dyDescent="0.2">
      <c r="C2035" s="5"/>
    </row>
    <row r="2036" spans="3:3" x14ac:dyDescent="0.2">
      <c r="C2036" s="5"/>
    </row>
    <row r="2037" spans="3:3" x14ac:dyDescent="0.2">
      <c r="C2037" s="5"/>
    </row>
    <row r="2038" spans="3:3" x14ac:dyDescent="0.2">
      <c r="C2038" s="5"/>
    </row>
    <row r="2039" spans="3:3" x14ac:dyDescent="0.2">
      <c r="C2039" s="5"/>
    </row>
    <row r="2040" spans="3:3" x14ac:dyDescent="0.2">
      <c r="C2040" s="5"/>
    </row>
    <row r="2041" spans="3:3" x14ac:dyDescent="0.2">
      <c r="C2041" s="5"/>
    </row>
    <row r="2042" spans="3:3" x14ac:dyDescent="0.2">
      <c r="C2042" s="5"/>
    </row>
    <row r="2043" spans="3:3" x14ac:dyDescent="0.2">
      <c r="C2043" s="5"/>
    </row>
    <row r="2044" spans="3:3" x14ac:dyDescent="0.2">
      <c r="C2044" s="5"/>
    </row>
    <row r="2045" spans="3:3" x14ac:dyDescent="0.2">
      <c r="C2045" s="5"/>
    </row>
    <row r="2046" spans="3:3" x14ac:dyDescent="0.2">
      <c r="C2046" s="5"/>
    </row>
    <row r="2047" spans="3:3" x14ac:dyDescent="0.2">
      <c r="C2047" s="5"/>
    </row>
    <row r="2048" spans="3:3" x14ac:dyDescent="0.2">
      <c r="C2048" s="5"/>
    </row>
    <row r="2049" spans="3:3" x14ac:dyDescent="0.2">
      <c r="C2049" s="5"/>
    </row>
    <row r="2050" spans="3:3" x14ac:dyDescent="0.2">
      <c r="C2050" s="5"/>
    </row>
    <row r="2051" spans="3:3" x14ac:dyDescent="0.2">
      <c r="C2051" s="5"/>
    </row>
    <row r="2052" spans="3:3" x14ac:dyDescent="0.2">
      <c r="C2052" s="5"/>
    </row>
    <row r="2053" spans="3:3" x14ac:dyDescent="0.2">
      <c r="C2053" s="5"/>
    </row>
    <row r="2054" spans="3:3" x14ac:dyDescent="0.2">
      <c r="C2054" s="5"/>
    </row>
    <row r="2055" spans="3:3" x14ac:dyDescent="0.2">
      <c r="C2055" s="5"/>
    </row>
    <row r="2056" spans="3:3" x14ac:dyDescent="0.2">
      <c r="C2056" s="5"/>
    </row>
    <row r="2057" spans="3:3" x14ac:dyDescent="0.2">
      <c r="C2057" s="5"/>
    </row>
    <row r="2058" spans="3:3" x14ac:dyDescent="0.2">
      <c r="C2058" s="5"/>
    </row>
    <row r="2059" spans="3:3" x14ac:dyDescent="0.2">
      <c r="C2059" s="5"/>
    </row>
    <row r="2060" spans="3:3" x14ac:dyDescent="0.2">
      <c r="C2060" s="5"/>
    </row>
    <row r="2061" spans="3:3" x14ac:dyDescent="0.2">
      <c r="C2061" s="5"/>
    </row>
    <row r="2062" spans="3:3" x14ac:dyDescent="0.2">
      <c r="C2062" s="5"/>
    </row>
    <row r="2063" spans="3:3" x14ac:dyDescent="0.2">
      <c r="C2063" s="5"/>
    </row>
    <row r="2064" spans="3:3" x14ac:dyDescent="0.2">
      <c r="C2064" s="5"/>
    </row>
    <row r="2065" spans="3:3" x14ac:dyDescent="0.2">
      <c r="C2065" s="5"/>
    </row>
    <row r="2066" spans="3:3" x14ac:dyDescent="0.2">
      <c r="C2066" s="5"/>
    </row>
    <row r="2067" spans="3:3" x14ac:dyDescent="0.2">
      <c r="C2067" s="5"/>
    </row>
    <row r="2068" spans="3:3" x14ac:dyDescent="0.2">
      <c r="C2068" s="5"/>
    </row>
    <row r="2069" spans="3:3" x14ac:dyDescent="0.2">
      <c r="C2069" s="5"/>
    </row>
    <row r="2070" spans="3:3" x14ac:dyDescent="0.2">
      <c r="C2070" s="5"/>
    </row>
    <row r="2071" spans="3:3" x14ac:dyDescent="0.2">
      <c r="C2071" s="5"/>
    </row>
    <row r="2072" spans="3:3" x14ac:dyDescent="0.2">
      <c r="C2072" s="5"/>
    </row>
    <row r="2073" spans="3:3" x14ac:dyDescent="0.2">
      <c r="C2073" s="5"/>
    </row>
    <row r="2074" spans="3:3" x14ac:dyDescent="0.2">
      <c r="C2074" s="5"/>
    </row>
    <row r="2075" spans="3:3" x14ac:dyDescent="0.2">
      <c r="C2075" s="5"/>
    </row>
    <row r="2076" spans="3:3" x14ac:dyDescent="0.2">
      <c r="C2076" s="5"/>
    </row>
    <row r="2077" spans="3:3" x14ac:dyDescent="0.2">
      <c r="C2077" s="5"/>
    </row>
    <row r="2078" spans="3:3" x14ac:dyDescent="0.2">
      <c r="C2078" s="5"/>
    </row>
    <row r="2079" spans="3:3" x14ac:dyDescent="0.2">
      <c r="C2079" s="5"/>
    </row>
    <row r="2080" spans="3:3" x14ac:dyDescent="0.2">
      <c r="C2080" s="5"/>
    </row>
    <row r="2081" spans="3:3" x14ac:dyDescent="0.2">
      <c r="C2081" s="5"/>
    </row>
    <row r="2082" spans="3:3" x14ac:dyDescent="0.2">
      <c r="C2082" s="5"/>
    </row>
    <row r="2083" spans="3:3" x14ac:dyDescent="0.2">
      <c r="C2083" s="5"/>
    </row>
    <row r="2084" spans="3:3" x14ac:dyDescent="0.2">
      <c r="C2084" s="5"/>
    </row>
    <row r="2085" spans="3:3" x14ac:dyDescent="0.2">
      <c r="C2085" s="5"/>
    </row>
    <row r="2086" spans="3:3" x14ac:dyDescent="0.2">
      <c r="C2086" s="5"/>
    </row>
    <row r="2087" spans="3:3" x14ac:dyDescent="0.2">
      <c r="C2087" s="5"/>
    </row>
    <row r="2088" spans="3:3" x14ac:dyDescent="0.2">
      <c r="C2088" s="5"/>
    </row>
    <row r="2089" spans="3:3" x14ac:dyDescent="0.2">
      <c r="C2089" s="5"/>
    </row>
    <row r="2090" spans="3:3" x14ac:dyDescent="0.2">
      <c r="C2090" s="5"/>
    </row>
    <row r="2091" spans="3:3" x14ac:dyDescent="0.2">
      <c r="C2091" s="5"/>
    </row>
    <row r="2092" spans="3:3" x14ac:dyDescent="0.2">
      <c r="C2092" s="5"/>
    </row>
    <row r="2093" spans="3:3" x14ac:dyDescent="0.2">
      <c r="C2093" s="5"/>
    </row>
    <row r="2094" spans="3:3" x14ac:dyDescent="0.2">
      <c r="C2094" s="5"/>
    </row>
    <row r="2095" spans="3:3" x14ac:dyDescent="0.2">
      <c r="C2095" s="5"/>
    </row>
    <row r="2096" spans="3:3" x14ac:dyDescent="0.2">
      <c r="C2096" s="5"/>
    </row>
    <row r="2097" spans="3:3" x14ac:dyDescent="0.2">
      <c r="C2097" s="5"/>
    </row>
    <row r="2098" spans="3:3" x14ac:dyDescent="0.2">
      <c r="C2098" s="5"/>
    </row>
    <row r="2099" spans="3:3" x14ac:dyDescent="0.2">
      <c r="C2099" s="5"/>
    </row>
    <row r="2100" spans="3:3" x14ac:dyDescent="0.2">
      <c r="C2100" s="5"/>
    </row>
    <row r="2101" spans="3:3" x14ac:dyDescent="0.2">
      <c r="C2101" s="5"/>
    </row>
    <row r="2102" spans="3:3" x14ac:dyDescent="0.2">
      <c r="C2102" s="5"/>
    </row>
    <row r="2103" spans="3:3" x14ac:dyDescent="0.2">
      <c r="C2103" s="5"/>
    </row>
    <row r="2104" spans="3:3" x14ac:dyDescent="0.2">
      <c r="C2104" s="5"/>
    </row>
    <row r="2105" spans="3:3" x14ac:dyDescent="0.2">
      <c r="C2105" s="5"/>
    </row>
    <row r="2106" spans="3:3" x14ac:dyDescent="0.2">
      <c r="C2106" s="5"/>
    </row>
    <row r="2107" spans="3:3" x14ac:dyDescent="0.2">
      <c r="C2107" s="5"/>
    </row>
    <row r="2108" spans="3:3" x14ac:dyDescent="0.2">
      <c r="C2108" s="5"/>
    </row>
    <row r="2109" spans="3:3" x14ac:dyDescent="0.2">
      <c r="C2109" s="5"/>
    </row>
    <row r="2110" spans="3:3" x14ac:dyDescent="0.2">
      <c r="C2110" s="5"/>
    </row>
    <row r="2111" spans="3:3" x14ac:dyDescent="0.2">
      <c r="C2111" s="5"/>
    </row>
    <row r="2112" spans="3:3" x14ac:dyDescent="0.2">
      <c r="C2112" s="5"/>
    </row>
    <row r="2113" spans="3:3" x14ac:dyDescent="0.2">
      <c r="C2113" s="5"/>
    </row>
    <row r="2114" spans="3:3" x14ac:dyDescent="0.2">
      <c r="C2114" s="5"/>
    </row>
    <row r="2115" spans="3:3" x14ac:dyDescent="0.2">
      <c r="C2115" s="5"/>
    </row>
    <row r="2116" spans="3:3" x14ac:dyDescent="0.2">
      <c r="C2116" s="5"/>
    </row>
    <row r="2117" spans="3:3" x14ac:dyDescent="0.2">
      <c r="C2117" s="5"/>
    </row>
    <row r="2118" spans="3:3" x14ac:dyDescent="0.2">
      <c r="C2118" s="5"/>
    </row>
    <row r="2119" spans="3:3" x14ac:dyDescent="0.2">
      <c r="C2119" s="5"/>
    </row>
    <row r="2120" spans="3:3" x14ac:dyDescent="0.2">
      <c r="C2120" s="5"/>
    </row>
    <row r="2121" spans="3:3" x14ac:dyDescent="0.2">
      <c r="C2121" s="5"/>
    </row>
    <row r="2122" spans="3:3" x14ac:dyDescent="0.2">
      <c r="C2122" s="5"/>
    </row>
    <row r="2123" spans="3:3" x14ac:dyDescent="0.2">
      <c r="C2123" s="5"/>
    </row>
    <row r="2124" spans="3:3" x14ac:dyDescent="0.2">
      <c r="C2124" s="5"/>
    </row>
    <row r="2125" spans="3:3" x14ac:dyDescent="0.2">
      <c r="C2125" s="5"/>
    </row>
    <row r="2126" spans="3:3" x14ac:dyDescent="0.2">
      <c r="C2126" s="5"/>
    </row>
    <row r="2127" spans="3:3" x14ac:dyDescent="0.2">
      <c r="C2127" s="5"/>
    </row>
    <row r="2128" spans="3:3" x14ac:dyDescent="0.2">
      <c r="C2128" s="5"/>
    </row>
    <row r="2129" spans="3:3" x14ac:dyDescent="0.2">
      <c r="C2129" s="5"/>
    </row>
    <row r="2130" spans="3:3" x14ac:dyDescent="0.2">
      <c r="C2130" s="5"/>
    </row>
    <row r="2131" spans="3:3" x14ac:dyDescent="0.2">
      <c r="C2131" s="5"/>
    </row>
    <row r="2132" spans="3:3" x14ac:dyDescent="0.2">
      <c r="C2132" s="5"/>
    </row>
    <row r="2133" spans="3:3" x14ac:dyDescent="0.2">
      <c r="C2133" s="5"/>
    </row>
    <row r="2134" spans="3:3" x14ac:dyDescent="0.2">
      <c r="C2134" s="5"/>
    </row>
    <row r="2135" spans="3:3" x14ac:dyDescent="0.2">
      <c r="C2135" s="5"/>
    </row>
    <row r="2136" spans="3:3" x14ac:dyDescent="0.2">
      <c r="C2136" s="5"/>
    </row>
    <row r="2137" spans="3:3" x14ac:dyDescent="0.2">
      <c r="C2137" s="5"/>
    </row>
    <row r="2138" spans="3:3" x14ac:dyDescent="0.2">
      <c r="C2138" s="5"/>
    </row>
    <row r="2139" spans="3:3" x14ac:dyDescent="0.2">
      <c r="C2139" s="5"/>
    </row>
    <row r="2140" spans="3:3" x14ac:dyDescent="0.2">
      <c r="C2140" s="5"/>
    </row>
    <row r="2141" spans="3:3" x14ac:dyDescent="0.2">
      <c r="C2141" s="5"/>
    </row>
    <row r="2142" spans="3:3" x14ac:dyDescent="0.2">
      <c r="C2142" s="5"/>
    </row>
    <row r="2143" spans="3:3" x14ac:dyDescent="0.2">
      <c r="C2143" s="5"/>
    </row>
    <row r="2144" spans="3:3" x14ac:dyDescent="0.2">
      <c r="C2144" s="5"/>
    </row>
    <row r="2145" spans="3:3" x14ac:dyDescent="0.2">
      <c r="C2145" s="5"/>
    </row>
    <row r="2146" spans="3:3" x14ac:dyDescent="0.2">
      <c r="C2146" s="5"/>
    </row>
    <row r="2147" spans="3:3" x14ac:dyDescent="0.2">
      <c r="C2147" s="5"/>
    </row>
    <row r="2148" spans="3:3" x14ac:dyDescent="0.2">
      <c r="C2148" s="5"/>
    </row>
    <row r="2149" spans="3:3" x14ac:dyDescent="0.2">
      <c r="C2149" s="5"/>
    </row>
    <row r="2150" spans="3:3" x14ac:dyDescent="0.2">
      <c r="C2150" s="5"/>
    </row>
    <row r="2151" spans="3:3" x14ac:dyDescent="0.2">
      <c r="C2151" s="5"/>
    </row>
    <row r="2152" spans="3:3" x14ac:dyDescent="0.2">
      <c r="C2152" s="5"/>
    </row>
    <row r="2153" spans="3:3" x14ac:dyDescent="0.2">
      <c r="C2153" s="5"/>
    </row>
    <row r="2154" spans="3:3" x14ac:dyDescent="0.2">
      <c r="C2154" s="5"/>
    </row>
    <row r="2155" spans="3:3" x14ac:dyDescent="0.2">
      <c r="C2155" s="5"/>
    </row>
    <row r="2156" spans="3:3" x14ac:dyDescent="0.2">
      <c r="C2156" s="5"/>
    </row>
    <row r="2157" spans="3:3" x14ac:dyDescent="0.2">
      <c r="C2157" s="5"/>
    </row>
    <row r="2158" spans="3:3" x14ac:dyDescent="0.2">
      <c r="C2158" s="5"/>
    </row>
    <row r="2159" spans="3:3" x14ac:dyDescent="0.2">
      <c r="C2159" s="5"/>
    </row>
    <row r="2160" spans="3:3" x14ac:dyDescent="0.2">
      <c r="C2160" s="5"/>
    </row>
    <row r="2161" spans="3:3" x14ac:dyDescent="0.2">
      <c r="C2161" s="5"/>
    </row>
    <row r="2162" spans="3:3" x14ac:dyDescent="0.2">
      <c r="C2162" s="5"/>
    </row>
    <row r="2163" spans="3:3" x14ac:dyDescent="0.2">
      <c r="C2163" s="5"/>
    </row>
    <row r="2164" spans="3:3" x14ac:dyDescent="0.2">
      <c r="C2164" s="5"/>
    </row>
    <row r="2165" spans="3:3" x14ac:dyDescent="0.2">
      <c r="C2165" s="5"/>
    </row>
    <row r="2166" spans="3:3" x14ac:dyDescent="0.2">
      <c r="C2166" s="5"/>
    </row>
    <row r="2167" spans="3:3" x14ac:dyDescent="0.2">
      <c r="C2167" s="5"/>
    </row>
    <row r="2168" spans="3:3" x14ac:dyDescent="0.2">
      <c r="C2168" s="5"/>
    </row>
    <row r="2169" spans="3:3" x14ac:dyDescent="0.2">
      <c r="C2169" s="5"/>
    </row>
    <row r="2170" spans="3:3" x14ac:dyDescent="0.2">
      <c r="C2170" s="5"/>
    </row>
    <row r="2171" spans="3:3" x14ac:dyDescent="0.2">
      <c r="C2171" s="5"/>
    </row>
    <row r="2172" spans="3:3" x14ac:dyDescent="0.2">
      <c r="C2172" s="5"/>
    </row>
    <row r="2173" spans="3:3" x14ac:dyDescent="0.2">
      <c r="C2173" s="5"/>
    </row>
    <row r="2174" spans="3:3" x14ac:dyDescent="0.2">
      <c r="C2174" s="5"/>
    </row>
    <row r="2175" spans="3:3" x14ac:dyDescent="0.2">
      <c r="C2175" s="5"/>
    </row>
    <row r="2176" spans="3:3" x14ac:dyDescent="0.2">
      <c r="C2176" s="5"/>
    </row>
    <row r="2177" spans="3:3" x14ac:dyDescent="0.2">
      <c r="C2177" s="5"/>
    </row>
    <row r="2178" spans="3:3" x14ac:dyDescent="0.2">
      <c r="C2178" s="5"/>
    </row>
    <row r="2179" spans="3:3" x14ac:dyDescent="0.2">
      <c r="C2179" s="5"/>
    </row>
    <row r="2180" spans="3:3" x14ac:dyDescent="0.2">
      <c r="C2180" s="5"/>
    </row>
    <row r="2181" spans="3:3" x14ac:dyDescent="0.2">
      <c r="C2181" s="5"/>
    </row>
    <row r="2182" spans="3:3" x14ac:dyDescent="0.2">
      <c r="C2182" s="5"/>
    </row>
    <row r="2183" spans="3:3" x14ac:dyDescent="0.2">
      <c r="C2183" s="5"/>
    </row>
    <row r="2184" spans="3:3" x14ac:dyDescent="0.2">
      <c r="C2184" s="5"/>
    </row>
    <row r="2185" spans="3:3" x14ac:dyDescent="0.2">
      <c r="C2185" s="5"/>
    </row>
    <row r="2186" spans="3:3" x14ac:dyDescent="0.2">
      <c r="C2186" s="5"/>
    </row>
    <row r="2187" spans="3:3" x14ac:dyDescent="0.2">
      <c r="C2187" s="5"/>
    </row>
    <row r="2188" spans="3:3" x14ac:dyDescent="0.2">
      <c r="C2188" s="5"/>
    </row>
    <row r="2189" spans="3:3" x14ac:dyDescent="0.2">
      <c r="C2189" s="5"/>
    </row>
    <row r="2190" spans="3:3" x14ac:dyDescent="0.2">
      <c r="C2190" s="5"/>
    </row>
    <row r="2191" spans="3:3" x14ac:dyDescent="0.2">
      <c r="C2191" s="5"/>
    </row>
    <row r="2192" spans="3:3" x14ac:dyDescent="0.2">
      <c r="C2192" s="5"/>
    </row>
    <row r="2193" spans="3:3" x14ac:dyDescent="0.2">
      <c r="C2193" s="5"/>
    </row>
    <row r="2194" spans="3:3" x14ac:dyDescent="0.2">
      <c r="C2194" s="5"/>
    </row>
    <row r="2195" spans="3:3" x14ac:dyDescent="0.2">
      <c r="C2195" s="5"/>
    </row>
    <row r="2196" spans="3:3" x14ac:dyDescent="0.2">
      <c r="C2196" s="5"/>
    </row>
    <row r="2197" spans="3:3" x14ac:dyDescent="0.2">
      <c r="C2197" s="5"/>
    </row>
    <row r="2198" spans="3:3" x14ac:dyDescent="0.2">
      <c r="C2198" s="5"/>
    </row>
    <row r="2199" spans="3:3" x14ac:dyDescent="0.2">
      <c r="C2199" s="5"/>
    </row>
    <row r="2200" spans="3:3" x14ac:dyDescent="0.2">
      <c r="C2200" s="5"/>
    </row>
    <row r="2201" spans="3:3" x14ac:dyDescent="0.2">
      <c r="C2201" s="5"/>
    </row>
  </sheetData>
  <mergeCells count="1">
    <mergeCell ref="N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Main</vt:lpstr>
      <vt:lpstr>Data</vt:lpstr>
      <vt:lpstr>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Andrew McSween</cp:lastModifiedBy>
  <dcterms:created xsi:type="dcterms:W3CDTF">2015-06-09T11:57:01Z</dcterms:created>
  <dcterms:modified xsi:type="dcterms:W3CDTF">2022-01-27T22:00:32Z</dcterms:modified>
</cp:coreProperties>
</file>