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autoCompressPictures="0"/>
  <mc:AlternateContent xmlns:mc="http://schemas.openxmlformats.org/markup-compatibility/2006">
    <mc:Choice Requires="x15">
      <x15ac:absPath xmlns:x15ac="http://schemas.microsoft.com/office/spreadsheetml/2010/11/ac" url="https://iceholdings-my.sharepoint.com/personal/kjelinek1_cpex_com/Documents/Desktop/Updated Templates/"/>
    </mc:Choice>
  </mc:AlternateContent>
  <xr:revisionPtr revIDLastSave="3" documentId="8_{E3D94CF6-1637-445E-9AA2-F6414D95E337}" xr6:coauthVersionLast="47" xr6:coauthVersionMax="47" xr10:uidLastSave="{08BDE320-F27E-4B4E-86F4-474C048466BA}"/>
  <bookViews>
    <workbookView xWindow="-110" yWindow="-110" windowWidth="19420" windowHeight="10560" tabRatio="500" xr2:uid="{00000000-000D-0000-FFFF-FFFF00000000}"/>
  </bookViews>
  <sheets>
    <sheet name="Cover" sheetId="13" r:id="rId1"/>
    <sheet name="Main" sheetId="15" r:id="rId2"/>
    <sheet name="Data" sheetId="14" r:id="rId3"/>
  </sheets>
  <definedNames>
    <definedName name="_xlnm.Print_Area" localSheetId="1">Main!$A$1:$X$36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7" i="14" l="1"/>
  <c r="P53" i="14"/>
  <c r="P49" i="14"/>
  <c r="P55" i="14"/>
  <c r="P51" i="14"/>
  <c r="P47" i="14"/>
  <c r="P54" i="14"/>
  <c r="P58" i="14"/>
  <c r="P50" i="14"/>
  <c r="P45" i="14"/>
  <c r="P41" i="14"/>
  <c r="P37" i="14"/>
  <c r="P33" i="14"/>
  <c r="P29" i="14"/>
  <c r="P56" i="14"/>
  <c r="P44" i="14"/>
  <c r="P43" i="14"/>
  <c r="P42" i="14"/>
  <c r="P36" i="14"/>
  <c r="P35" i="14"/>
  <c r="P48" i="14"/>
  <c r="P46" i="14"/>
  <c r="P40" i="14"/>
  <c r="P38" i="14"/>
  <c r="P28" i="14"/>
  <c r="P27" i="14"/>
  <c r="P25" i="14"/>
  <c r="P21" i="14"/>
  <c r="P17" i="14"/>
  <c r="P39" i="14"/>
  <c r="P34" i="14"/>
  <c r="P23" i="14"/>
  <c r="P19" i="14"/>
  <c r="P15" i="14"/>
  <c r="P22" i="14"/>
  <c r="P14" i="14"/>
  <c r="P11" i="14"/>
  <c r="P31" i="14"/>
  <c r="P24" i="14"/>
  <c r="P16" i="14"/>
  <c r="P12" i="14"/>
  <c r="P52" i="14"/>
  <c r="P26" i="14"/>
  <c r="P18" i="14"/>
  <c r="P13" i="14"/>
  <c r="P9" i="14"/>
  <c r="P32" i="14"/>
  <c r="P30" i="14"/>
  <c r="P20" i="14"/>
  <c r="P10" i="14"/>
  <c r="C6" i="14"/>
  <c r="P25" i="15"/>
  <c r="P21" i="15"/>
  <c r="P17" i="15"/>
  <c r="P26" i="15"/>
  <c r="P22" i="15"/>
  <c r="P18" i="15"/>
  <c r="P14" i="15"/>
  <c r="P10" i="15"/>
  <c r="P23" i="15"/>
  <c r="P19" i="15"/>
  <c r="P24" i="15"/>
  <c r="P20" i="15"/>
  <c r="P16" i="15"/>
  <c r="P12" i="15"/>
  <c r="P13" i="15"/>
  <c r="P15" i="15"/>
  <c r="P7" i="15"/>
  <c r="P9" i="15"/>
  <c r="P8" i="15"/>
  <c r="G4" i="15"/>
  <c r="P11" i="15"/>
  <c r="G2" i="15"/>
  <c r="C4" i="14"/>
  <c r="H1" i="15" l="1"/>
  <c r="Q10" i="14"/>
  <c r="C30" i="14"/>
  <c r="Q9" i="14"/>
  <c r="C18" i="14"/>
  <c r="Q52" i="14"/>
  <c r="Q16" i="14"/>
  <c r="C31" i="14"/>
  <c r="C14" i="14"/>
  <c r="Q15" i="14"/>
  <c r="Q23" i="14"/>
  <c r="C39" i="14"/>
  <c r="Q21" i="14"/>
  <c r="C27" i="14"/>
  <c r="C38" i="14"/>
  <c r="C46" i="14"/>
  <c r="Q35" i="14"/>
  <c r="C42" i="14"/>
  <c r="Q44" i="14"/>
  <c r="C29" i="14"/>
  <c r="C37" i="14"/>
  <c r="Q45" i="14"/>
  <c r="C58" i="14"/>
  <c r="C47" i="14"/>
  <c r="C55" i="14"/>
  <c r="Q53" i="14"/>
  <c r="C20" i="14"/>
  <c r="C32" i="14"/>
  <c r="Q13" i="14"/>
  <c r="Q26" i="14"/>
  <c r="Q12" i="14"/>
  <c r="C24" i="14"/>
  <c r="C11" i="14"/>
  <c r="Q22" i="14"/>
  <c r="Q19" i="14"/>
  <c r="Q34" i="14"/>
  <c r="C17" i="14"/>
  <c r="C25" i="14"/>
  <c r="C28" i="14"/>
  <c r="C40" i="14"/>
  <c r="C48" i="14"/>
  <c r="C36" i="14"/>
  <c r="C43" i="14"/>
  <c r="C56" i="14"/>
  <c r="C33" i="14"/>
  <c r="Q41" i="14"/>
  <c r="Q50" i="14"/>
  <c r="Q54" i="14"/>
  <c r="Q51" i="14"/>
  <c r="C49" i="14"/>
  <c r="Q20" i="14"/>
  <c r="Q32" i="14"/>
  <c r="C13" i="14"/>
  <c r="C26" i="14"/>
  <c r="C12" i="14"/>
  <c r="Q24" i="14"/>
  <c r="Q11" i="14"/>
  <c r="C22" i="14"/>
  <c r="C19" i="14"/>
  <c r="C34" i="14"/>
  <c r="Q17" i="14"/>
  <c r="Q25" i="14"/>
  <c r="Q28" i="14"/>
  <c r="Q40" i="14"/>
  <c r="Q48" i="14"/>
  <c r="Q36" i="14"/>
  <c r="Q43" i="14"/>
  <c r="Q56" i="14"/>
  <c r="Q33" i="14"/>
  <c r="C41" i="14"/>
  <c r="C50" i="14"/>
  <c r="C54" i="14"/>
  <c r="C51" i="14"/>
  <c r="Q49" i="14"/>
  <c r="Q57" i="14"/>
  <c r="C10" i="14"/>
  <c r="Q30" i="14"/>
  <c r="C9" i="14"/>
  <c r="Q18" i="14"/>
  <c r="C52" i="14"/>
  <c r="C16" i="14"/>
  <c r="Q31" i="14"/>
  <c r="Q14" i="14"/>
  <c r="C15" i="14"/>
  <c r="C23" i="14"/>
  <c r="Q39" i="14"/>
  <c r="C21" i="14"/>
  <c r="Q27" i="14"/>
  <c r="Q38" i="14"/>
  <c r="Q46" i="14"/>
  <c r="C35" i="14"/>
  <c r="Q42" i="14"/>
  <c r="C44" i="14"/>
  <c r="Q29" i="14"/>
  <c r="Q37" i="14"/>
  <c r="C45" i="14"/>
  <c r="Q58" i="14"/>
  <c r="Q47" i="14"/>
  <c r="Q55" i="14"/>
  <c r="C53" i="14"/>
  <c r="C57" i="14"/>
  <c r="Q14" i="15"/>
  <c r="G11" i="15"/>
  <c r="G8" i="15"/>
  <c r="G7" i="15"/>
  <c r="Q13" i="15"/>
  <c r="Q16" i="15"/>
  <c r="Q24" i="15"/>
  <c r="G23" i="15"/>
  <c r="G14" i="15"/>
  <c r="G22" i="15"/>
  <c r="Q17" i="15"/>
  <c r="Q25" i="15"/>
  <c r="G15" i="15"/>
  <c r="Q20" i="15"/>
  <c r="G10" i="15"/>
  <c r="G26" i="15"/>
  <c r="Q8" i="15"/>
  <c r="G13" i="15"/>
  <c r="Q23" i="15"/>
  <c r="G17" i="15"/>
  <c r="G9" i="15"/>
  <c r="Q15" i="15"/>
  <c r="Q12" i="15"/>
  <c r="G20" i="15"/>
  <c r="Q19" i="15"/>
  <c r="Q10" i="15"/>
  <c r="Q18" i="15"/>
  <c r="Q26" i="15"/>
  <c r="G21" i="15"/>
  <c r="Q11" i="15"/>
  <c r="Q9" i="15"/>
  <c r="G12" i="15"/>
  <c r="G19" i="15"/>
  <c r="G18" i="15"/>
  <c r="Q21" i="15"/>
  <c r="Q7" i="15"/>
  <c r="G16" i="15"/>
  <c r="G24" i="15"/>
  <c r="Q22" i="15"/>
  <c r="G25" i="15"/>
  <c r="E6" i="14"/>
  <c r="I4" i="15"/>
  <c r="H4" i="15"/>
  <c r="F6" i="14"/>
  <c r="J4" i="15"/>
  <c r="D6" i="14"/>
  <c r="L8" i="15"/>
  <c r="AQ63" i="14" l="1"/>
  <c r="AQ65" i="14" s="1"/>
  <c r="AA62" i="14"/>
  <c r="AA64" i="14" s="1"/>
  <c r="AZ62" i="14"/>
  <c r="AZ64" i="14" s="1"/>
  <c r="N62" i="14"/>
  <c r="N64" i="14" s="1"/>
  <c r="V62" i="14"/>
  <c r="V64" i="14" s="1"/>
  <c r="AX63" i="14"/>
  <c r="AX65" i="14" s="1"/>
  <c r="AD62" i="14"/>
  <c r="AD64" i="14" s="1"/>
  <c r="AI62" i="14"/>
  <c r="AI64" i="14" s="1"/>
  <c r="AK63" i="14"/>
  <c r="AK65" i="14" s="1"/>
  <c r="AM62" i="14"/>
  <c r="AM64" i="14" s="1"/>
  <c r="D62" i="14"/>
  <c r="D64" i="14" s="1"/>
  <c r="P62" i="14"/>
  <c r="P64" i="14" s="1"/>
  <c r="AS62" i="14"/>
  <c r="AS64" i="14" s="1"/>
  <c r="Q63" i="14"/>
  <c r="Q65" i="14" s="1"/>
  <c r="I62" i="14"/>
  <c r="I64" i="14" s="1"/>
  <c r="L63" i="14"/>
  <c r="L65" i="14" s="1"/>
  <c r="Y63" i="14"/>
  <c r="Y65" i="14" s="1"/>
  <c r="C62" i="14"/>
  <c r="C64" i="14" s="1"/>
  <c r="F63" i="14"/>
  <c r="F65" i="14" s="1"/>
  <c r="H62" i="14"/>
  <c r="H64" i="14" s="1"/>
  <c r="AT62" i="14"/>
  <c r="AT64" i="14" s="1"/>
  <c r="AP63" i="14"/>
  <c r="AP65" i="14" s="1"/>
  <c r="AJ63" i="14"/>
  <c r="AJ65" i="14" s="1"/>
  <c r="AC62" i="14"/>
  <c r="AC64" i="14" s="1"/>
  <c r="X62" i="14"/>
  <c r="X64" i="14" s="1"/>
  <c r="AG62" i="14"/>
  <c r="AG64" i="14" s="1"/>
  <c r="H63" i="14"/>
  <c r="H65" i="14" s="1"/>
  <c r="AQ62" i="14"/>
  <c r="AQ64" i="14" s="1"/>
  <c r="AT63" i="14"/>
  <c r="AT65" i="14" s="1"/>
  <c r="AP62" i="14"/>
  <c r="AP64" i="14" s="1"/>
  <c r="AI63" i="14"/>
  <c r="AI65" i="14" s="1"/>
  <c r="AJ62" i="14"/>
  <c r="AJ64" i="14" s="1"/>
  <c r="AK62" i="14"/>
  <c r="AK64" i="14" s="1"/>
  <c r="AM63" i="14"/>
  <c r="AM65" i="14" s="1"/>
  <c r="AC63" i="14"/>
  <c r="AC65" i="14" s="1"/>
  <c r="AX62" i="14"/>
  <c r="AX64" i="14" s="1"/>
  <c r="AH63" i="14"/>
  <c r="AH65" i="14" s="1"/>
  <c r="T63" i="14"/>
  <c r="T65" i="14" s="1"/>
  <c r="AL62" i="14"/>
  <c r="AL64" i="14" s="1"/>
  <c r="J63" i="14"/>
  <c r="J65" i="14" s="1"/>
  <c r="AE62" i="14"/>
  <c r="AE64" i="14" s="1"/>
  <c r="E62" i="14"/>
  <c r="E64" i="14" s="1"/>
  <c r="AF62" i="14"/>
  <c r="AF64" i="14" s="1"/>
  <c r="R63" i="14"/>
  <c r="R65" i="14" s="1"/>
  <c r="AU62" i="14"/>
  <c r="AU64" i="14" s="1"/>
  <c r="S62" i="14"/>
  <c r="S64" i="14" s="1"/>
  <c r="AN62" i="14"/>
  <c r="AN64" i="14" s="1"/>
  <c r="G63" i="14"/>
  <c r="G65" i="14" s="1"/>
  <c r="U63" i="14"/>
  <c r="U65" i="14" s="1"/>
  <c r="AW63" i="14"/>
  <c r="AW65" i="14" s="1"/>
  <c r="AY63" i="14"/>
  <c r="AY65" i="14" s="1"/>
  <c r="W62" i="14"/>
  <c r="W64" i="14" s="1"/>
  <c r="AR62" i="14"/>
  <c r="AR64" i="14" s="1"/>
  <c r="K63" i="14"/>
  <c r="K65" i="14" s="1"/>
  <c r="Z62" i="14"/>
  <c r="Z64" i="14" s="1"/>
  <c r="Y62" i="14"/>
  <c r="Y64" i="14" s="1"/>
  <c r="X63" i="14"/>
  <c r="X65" i="14" s="1"/>
  <c r="D63" i="14"/>
  <c r="D65" i="14" s="1"/>
  <c r="C63" i="14"/>
  <c r="C65" i="14" s="1"/>
  <c r="AG63" i="14"/>
  <c r="AG65" i="14" s="1"/>
  <c r="AD63" i="14"/>
  <c r="AD65" i="14" s="1"/>
  <c r="P63" i="14"/>
  <c r="P65" i="14" s="1"/>
  <c r="F62" i="14"/>
  <c r="F64" i="14" s="1"/>
  <c r="AS63" i="14"/>
  <c r="AS65" i="14" s="1"/>
  <c r="AA63" i="14"/>
  <c r="AA65" i="14" s="1"/>
  <c r="Q62" i="14"/>
  <c r="Q64" i="14" s="1"/>
  <c r="AZ63" i="14"/>
  <c r="AZ65" i="14" s="1"/>
  <c r="N63" i="14"/>
  <c r="N65" i="14" s="1"/>
  <c r="I63" i="14"/>
  <c r="I65" i="14" s="1"/>
  <c r="V63" i="14"/>
  <c r="V65" i="14" s="1"/>
  <c r="L62" i="14"/>
  <c r="L64" i="14" s="1"/>
  <c r="M62" i="14"/>
  <c r="M64" i="14" s="1"/>
  <c r="AV62" i="14"/>
  <c r="AV64" i="14" s="1"/>
  <c r="O62" i="14"/>
  <c r="O64" i="14" s="1"/>
  <c r="AO63" i="14"/>
  <c r="AO65" i="14" s="1"/>
  <c r="AB63" i="14"/>
  <c r="AB65" i="14" s="1"/>
  <c r="T62" i="14"/>
  <c r="T64" i="14" s="1"/>
  <c r="AL63" i="14"/>
  <c r="AL65" i="14" s="1"/>
  <c r="J62" i="14"/>
  <c r="J64" i="14" s="1"/>
  <c r="AE63" i="14"/>
  <c r="AE65" i="14" s="1"/>
  <c r="E63" i="14"/>
  <c r="E65" i="14" s="1"/>
  <c r="AF63" i="14"/>
  <c r="AF65" i="14" s="1"/>
  <c r="R62" i="14"/>
  <c r="R64" i="14" s="1"/>
  <c r="AU63" i="14"/>
  <c r="AU65" i="14" s="1"/>
  <c r="S63" i="14"/>
  <c r="S65" i="14" s="1"/>
  <c r="AN63" i="14"/>
  <c r="AN65" i="14" s="1"/>
  <c r="G62" i="14"/>
  <c r="G64" i="14" s="1"/>
  <c r="U62" i="14"/>
  <c r="U64" i="14" s="1"/>
  <c r="AW62" i="14"/>
  <c r="AW64" i="14" s="1"/>
  <c r="AY62" i="14"/>
  <c r="AY64" i="14" s="1"/>
  <c r="W63" i="14"/>
  <c r="W65" i="14" s="1"/>
  <c r="AR63" i="14"/>
  <c r="AR65" i="14" s="1"/>
  <c r="K62" i="14"/>
  <c r="K64" i="14" s="1"/>
  <c r="Z63" i="14"/>
  <c r="Z65" i="14" s="1"/>
  <c r="M63" i="14"/>
  <c r="M65" i="14" s="1"/>
  <c r="AV63" i="14"/>
  <c r="AV65" i="14" s="1"/>
  <c r="AH62" i="14"/>
  <c r="AH64" i="14" s="1"/>
  <c r="O63" i="14"/>
  <c r="O65" i="14" s="1"/>
  <c r="AO62" i="14"/>
  <c r="AO64" i="14" s="1"/>
  <c r="AB62" i="14"/>
  <c r="AB64" i="14" s="1"/>
  <c r="AC47" i="14"/>
  <c r="AC58" i="14"/>
  <c r="AB37" i="14"/>
  <c r="AB29" i="14"/>
  <c r="O44" i="14"/>
  <c r="AC42" i="14"/>
  <c r="N35" i="14"/>
  <c r="AA46" i="14"/>
  <c r="AC46" i="14"/>
  <c r="AC38" i="14"/>
  <c r="AA38" i="14"/>
  <c r="O21" i="14"/>
  <c r="AA39" i="14"/>
  <c r="N23" i="14"/>
  <c r="N15" i="14"/>
  <c r="AC14" i="14"/>
  <c r="AB14" i="14"/>
  <c r="O16" i="14"/>
  <c r="N16" i="14"/>
  <c r="O52" i="14"/>
  <c r="AC18" i="14"/>
  <c r="N9" i="14"/>
  <c r="O9" i="14"/>
  <c r="AC30" i="14"/>
  <c r="O10" i="14"/>
  <c r="M10" i="14"/>
  <c r="AB57" i="14"/>
  <c r="AB49" i="14"/>
  <c r="N51" i="14"/>
  <c r="M54" i="14"/>
  <c r="M50" i="14"/>
  <c r="O41" i="14"/>
  <c r="AB33" i="14"/>
  <c r="AA56" i="14"/>
  <c r="AA36" i="14"/>
  <c r="AB36" i="14"/>
  <c r="AA48" i="14"/>
  <c r="AA40" i="14"/>
  <c r="AA28" i="14"/>
  <c r="AB25" i="14"/>
  <c r="AB17" i="14"/>
  <c r="M34" i="14"/>
  <c r="N19" i="14"/>
  <c r="M22" i="14"/>
  <c r="AB11" i="14"/>
  <c r="AC11" i="14"/>
  <c r="AA24" i="14"/>
  <c r="M12" i="14"/>
  <c r="O12" i="14"/>
  <c r="M26" i="14"/>
  <c r="N13" i="14"/>
  <c r="AA32" i="14"/>
  <c r="AA20" i="14"/>
  <c r="AC54" i="14"/>
  <c r="AC50" i="14"/>
  <c r="AB41" i="14"/>
  <c r="O33" i="14"/>
  <c r="O56" i="14"/>
  <c r="N43" i="14"/>
  <c r="O43" i="14"/>
  <c r="O36" i="14"/>
  <c r="O48" i="14"/>
  <c r="O40" i="14"/>
  <c r="O28" i="14"/>
  <c r="M25" i="14"/>
  <c r="M17" i="14"/>
  <c r="AC34" i="14"/>
  <c r="AA34" i="14"/>
  <c r="AC19" i="14"/>
  <c r="AC22" i="14"/>
  <c r="AB22" i="14"/>
  <c r="N11" i="14"/>
  <c r="O24" i="14"/>
  <c r="N24" i="14"/>
  <c r="AC12" i="14"/>
  <c r="AC26" i="14"/>
  <c r="AB13" i="14"/>
  <c r="O32" i="14"/>
  <c r="M32" i="14"/>
  <c r="O20" i="14"/>
  <c r="AB53" i="14"/>
  <c r="N55" i="14"/>
  <c r="N47" i="14"/>
  <c r="M58" i="14"/>
  <c r="AB45" i="14"/>
  <c r="AA44" i="14"/>
  <c r="M42" i="14"/>
  <c r="O46" i="14"/>
  <c r="M38" i="14"/>
  <c r="N27" i="14"/>
  <c r="M27" i="14"/>
  <c r="AB21" i="14"/>
  <c r="N39" i="14"/>
  <c r="AA23" i="14"/>
  <c r="AA15" i="14"/>
  <c r="M14" i="14"/>
  <c r="N31" i="14"/>
  <c r="AA16" i="14"/>
  <c r="AA52" i="14"/>
  <c r="M18" i="14"/>
  <c r="AA9" i="14"/>
  <c r="M30" i="14"/>
  <c r="N30" i="14"/>
  <c r="AA10" i="14"/>
  <c r="AC10" i="14"/>
  <c r="AA55" i="14"/>
  <c r="N45" i="14"/>
  <c r="AA37" i="14"/>
  <c r="AC29" i="14"/>
  <c r="AA29" i="14"/>
  <c r="M44" i="14"/>
  <c r="O35" i="14"/>
  <c r="AC27" i="14"/>
  <c r="AB27" i="14"/>
  <c r="AB31" i="14"/>
  <c r="AA31" i="14"/>
  <c r="AB30" i="14"/>
  <c r="AC49" i="14"/>
  <c r="N41" i="14"/>
  <c r="AA33" i="14"/>
  <c r="AC43" i="14"/>
  <c r="AC40" i="14"/>
  <c r="AC28" i="14"/>
  <c r="AA25" i="14"/>
  <c r="AA17" i="14"/>
  <c r="M19" i="14"/>
  <c r="O13" i="14"/>
  <c r="AB32" i="14"/>
  <c r="AC32" i="14"/>
  <c r="AC41" i="14"/>
  <c r="M43" i="14"/>
  <c r="N36" i="14"/>
  <c r="N40" i="14"/>
  <c r="M28" i="14"/>
  <c r="O57" i="14"/>
  <c r="M57" i="14"/>
  <c r="M53" i="14"/>
  <c r="AC55" i="14"/>
  <c r="AB58" i="14"/>
  <c r="M45" i="14"/>
  <c r="AB46" i="14"/>
  <c r="M21" i="14"/>
  <c r="AC39" i="14"/>
  <c r="M23" i="14"/>
  <c r="O23" i="14"/>
  <c r="M15" i="14"/>
  <c r="O15" i="14"/>
  <c r="N52" i="14"/>
  <c r="AB18" i="14"/>
  <c r="N10" i="14"/>
  <c r="AC57" i="14"/>
  <c r="AA49" i="14"/>
  <c r="M51" i="14"/>
  <c r="N54" i="14"/>
  <c r="N50" i="14"/>
  <c r="AB56" i="14"/>
  <c r="AB43" i="14"/>
  <c r="O34" i="14"/>
  <c r="AB24" i="14"/>
  <c r="N26" i="14"/>
  <c r="O49" i="14"/>
  <c r="M33" i="14"/>
  <c r="N48" i="14"/>
  <c r="M40" i="14"/>
  <c r="O25" i="14"/>
  <c r="O17" i="14"/>
  <c r="AB34" i="14"/>
  <c r="AA19" i="14"/>
  <c r="O11" i="14"/>
  <c r="AA12" i="14"/>
  <c r="AB26" i="14"/>
  <c r="AA13" i="14"/>
  <c r="AC13" i="14"/>
  <c r="N20" i="14"/>
  <c r="AA53" i="14"/>
  <c r="AC53" i="14"/>
  <c r="M55" i="14"/>
  <c r="M47" i="14"/>
  <c r="O47" i="14"/>
  <c r="AA45" i="14"/>
  <c r="M29" i="14"/>
  <c r="N29" i="14"/>
  <c r="AB44" i="14"/>
  <c r="AA35" i="14"/>
  <c r="N46" i="14"/>
  <c r="N38" i="14"/>
  <c r="AA21" i="14"/>
  <c r="AC21" i="14"/>
  <c r="M39" i="14"/>
  <c r="AC23" i="14"/>
  <c r="AC15" i="14"/>
  <c r="M31" i="14"/>
  <c r="AB16" i="14"/>
  <c r="N18" i="14"/>
  <c r="N57" i="14"/>
  <c r="N53" i="14"/>
  <c r="O53" i="14"/>
  <c r="AB55" i="14"/>
  <c r="AB47" i="14"/>
  <c r="AA47" i="14"/>
  <c r="AA58" i="14"/>
  <c r="O45" i="14"/>
  <c r="AC37" i="14"/>
  <c r="N44" i="14"/>
  <c r="AA42" i="14"/>
  <c r="AB42" i="14"/>
  <c r="M35" i="14"/>
  <c r="AB38" i="14"/>
  <c r="AA27" i="14"/>
  <c r="N21" i="14"/>
  <c r="AB39" i="14"/>
  <c r="AA14" i="14"/>
  <c r="AC31" i="14"/>
  <c r="M16" i="14"/>
  <c r="M52" i="14"/>
  <c r="AA18" i="14"/>
  <c r="M9" i="14"/>
  <c r="AA30" i="14"/>
  <c r="AA57" i="14"/>
  <c r="O51" i="14"/>
  <c r="O54" i="14"/>
  <c r="O50" i="14"/>
  <c r="M41" i="14"/>
  <c r="AC33" i="14"/>
  <c r="AC56" i="14"/>
  <c r="AA43" i="14"/>
  <c r="AC36" i="14"/>
  <c r="AC48" i="14"/>
  <c r="AB48" i="14"/>
  <c r="AB40" i="14"/>
  <c r="AB28" i="14"/>
  <c r="AC25" i="14"/>
  <c r="AC17" i="14"/>
  <c r="N34" i="14"/>
  <c r="O19" i="14"/>
  <c r="O22" i="14"/>
  <c r="N22" i="14"/>
  <c r="AA11" i="14"/>
  <c r="AC24" i="14"/>
  <c r="N12" i="14"/>
  <c r="O26" i="14"/>
  <c r="M13" i="14"/>
  <c r="AC20" i="14"/>
  <c r="AB20" i="14"/>
  <c r="N49" i="14"/>
  <c r="M49" i="14"/>
  <c r="AB51" i="14"/>
  <c r="AC51" i="14"/>
  <c r="AA51" i="14"/>
  <c r="AA54" i="14"/>
  <c r="AB54" i="14"/>
  <c r="AA50" i="14"/>
  <c r="AB50" i="14"/>
  <c r="AA41" i="14"/>
  <c r="N33" i="14"/>
  <c r="M56" i="14"/>
  <c r="N56" i="14"/>
  <c r="M36" i="14"/>
  <c r="M48" i="14"/>
  <c r="N28" i="14"/>
  <c r="N25" i="14"/>
  <c r="N17" i="14"/>
  <c r="AB19" i="14"/>
  <c r="AA22" i="14"/>
  <c r="M11" i="14"/>
  <c r="M24" i="14"/>
  <c r="AB12" i="14"/>
  <c r="O37" i="14"/>
  <c r="AC44" i="14"/>
  <c r="O38" i="14"/>
  <c r="O27" i="14"/>
  <c r="AB52" i="14"/>
  <c r="AA26" i="14"/>
  <c r="N32" i="14"/>
  <c r="O29" i="14"/>
  <c r="AB15" i="14"/>
  <c r="N14" i="14"/>
  <c r="O31" i="14"/>
  <c r="AC52" i="14"/>
  <c r="AC9" i="14"/>
  <c r="AC45" i="14"/>
  <c r="N42" i="14"/>
  <c r="AB35" i="14"/>
  <c r="O39" i="14"/>
  <c r="AB9" i="14"/>
  <c r="M20" i="14"/>
  <c r="O55" i="14"/>
  <c r="O58" i="14"/>
  <c r="N58" i="14"/>
  <c r="M37" i="14"/>
  <c r="N37" i="14"/>
  <c r="O42" i="14"/>
  <c r="AC35" i="14"/>
  <c r="M46" i="14"/>
  <c r="AB23" i="14"/>
  <c r="O14" i="14"/>
  <c r="AC16" i="14"/>
  <c r="O18" i="14"/>
  <c r="O30" i="14"/>
  <c r="AB10" i="14"/>
  <c r="N25" i="15"/>
  <c r="Y22" i="15"/>
  <c r="W22" i="15"/>
  <c r="O24" i="15"/>
  <c r="M24" i="15"/>
  <c r="N16" i="15"/>
  <c r="O16" i="15"/>
  <c r="Y7" i="15"/>
  <c r="W7" i="15"/>
  <c r="X21" i="15"/>
  <c r="M18" i="15"/>
  <c r="O18" i="15"/>
  <c r="N19" i="15"/>
  <c r="N12" i="15"/>
  <c r="W9" i="15"/>
  <c r="Y11" i="15"/>
  <c r="N21" i="15"/>
  <c r="Y26" i="15"/>
  <c r="W26" i="15"/>
  <c r="Y18" i="15"/>
  <c r="W18" i="15"/>
  <c r="X10" i="15"/>
  <c r="Y10" i="15"/>
  <c r="X19" i="15"/>
  <c r="O20" i="15"/>
  <c r="M20" i="15"/>
  <c r="Y15" i="15"/>
  <c r="O9" i="15"/>
  <c r="N9" i="15"/>
  <c r="M17" i="15"/>
  <c r="X23" i="15"/>
  <c r="O13" i="15"/>
  <c r="M26" i="15"/>
  <c r="O26" i="15"/>
  <c r="W20" i="15"/>
  <c r="Y20" i="15"/>
  <c r="M15" i="15"/>
  <c r="X25" i="15"/>
  <c r="X17" i="15"/>
  <c r="M22" i="15"/>
  <c r="O22" i="15"/>
  <c r="M14" i="15"/>
  <c r="N23" i="15"/>
  <c r="W24" i="15"/>
  <c r="Y24" i="15"/>
  <c r="W16" i="15"/>
  <c r="X16" i="15"/>
  <c r="W13" i="15"/>
  <c r="X13" i="15"/>
  <c r="M7" i="15"/>
  <c r="O7" i="15"/>
  <c r="N8" i="15"/>
  <c r="M11" i="15"/>
  <c r="N11" i="15"/>
  <c r="X14" i="15"/>
  <c r="M16" i="15"/>
  <c r="W10" i="15"/>
  <c r="Y12" i="15"/>
  <c r="X15" i="15"/>
  <c r="N13" i="15"/>
  <c r="X8" i="15"/>
  <c r="O10" i="15"/>
  <c r="O25" i="15"/>
  <c r="M25" i="15"/>
  <c r="X22" i="15"/>
  <c r="N24" i="15"/>
  <c r="X7" i="15"/>
  <c r="W21" i="15"/>
  <c r="Y21" i="15"/>
  <c r="N18" i="15"/>
  <c r="M19" i="15"/>
  <c r="O19" i="15"/>
  <c r="O12" i="15"/>
  <c r="Y9" i="15"/>
  <c r="X9" i="15"/>
  <c r="W11" i="15"/>
  <c r="O21" i="15"/>
  <c r="M21" i="15"/>
  <c r="X26" i="15"/>
  <c r="X18" i="15"/>
  <c r="Y19" i="15"/>
  <c r="W19" i="15"/>
  <c r="N20" i="15"/>
  <c r="X12" i="15"/>
  <c r="W12" i="15"/>
  <c r="W15" i="15"/>
  <c r="M9" i="15"/>
  <c r="O17" i="15"/>
  <c r="Y23" i="15"/>
  <c r="W23" i="15"/>
  <c r="M13" i="15"/>
  <c r="W8" i="15"/>
  <c r="Y8" i="15"/>
  <c r="N26" i="15"/>
  <c r="N10" i="15"/>
  <c r="M10" i="15"/>
  <c r="X20" i="15"/>
  <c r="O15" i="15"/>
  <c r="N15" i="15"/>
  <c r="W25" i="15"/>
  <c r="Y25" i="15"/>
  <c r="W17" i="15"/>
  <c r="Y17" i="15"/>
  <c r="N22" i="15"/>
  <c r="N14" i="15"/>
  <c r="M23" i="15"/>
  <c r="O23" i="15"/>
  <c r="X24" i="15"/>
  <c r="Y16" i="15"/>
  <c r="Y13" i="15"/>
  <c r="N7" i="15"/>
  <c r="M8" i="15"/>
  <c r="O8" i="15"/>
  <c r="O11" i="15"/>
  <c r="Y14" i="15"/>
  <c r="M12" i="15"/>
  <c r="X11" i="15"/>
  <c r="N17" i="15"/>
  <c r="O14" i="15"/>
  <c r="W14" i="15"/>
  <c r="L50" i="14"/>
  <c r="G22" i="14"/>
  <c r="R13" i="14"/>
  <c r="G53" i="14"/>
  <c r="E52" i="14"/>
  <c r="S45" i="14"/>
  <c r="R12" i="14"/>
  <c r="S34" i="14"/>
  <c r="G12" i="14"/>
  <c r="R50" i="14"/>
  <c r="F30" i="14"/>
  <c r="J17" i="14"/>
  <c r="X29" i="14"/>
  <c r="D18" i="14"/>
  <c r="S47" i="14"/>
  <c r="L54" i="14"/>
  <c r="T27" i="14"/>
  <c r="E12" i="14"/>
  <c r="G31" i="14"/>
  <c r="X28" i="14"/>
  <c r="S58" i="14"/>
  <c r="R26" i="15"/>
  <c r="G10" i="14"/>
  <c r="Z18" i="14"/>
  <c r="J46" i="14"/>
  <c r="U40" i="14"/>
  <c r="Z20" i="14"/>
  <c r="W40" i="14"/>
  <c r="L30" i="14"/>
  <c r="Z46" i="14"/>
  <c r="I22" i="14"/>
  <c r="I24" i="14"/>
  <c r="W52" i="14"/>
  <c r="W26" i="14"/>
  <c r="X46" i="14"/>
  <c r="V50" i="14"/>
  <c r="S13" i="14"/>
  <c r="E44" i="14"/>
  <c r="U57" i="14"/>
  <c r="H7" i="15"/>
  <c r="H41" i="14"/>
  <c r="L31" i="14"/>
  <c r="V15" i="14"/>
  <c r="H16" i="14"/>
  <c r="T25" i="14"/>
  <c r="L15" i="14"/>
  <c r="D36" i="14"/>
  <c r="F32" i="14"/>
  <c r="K12" i="14"/>
  <c r="X15" i="14"/>
  <c r="F27" i="14"/>
  <c r="I37" i="14"/>
  <c r="I39" i="14"/>
  <c r="J58" i="14"/>
  <c r="L24" i="14"/>
  <c r="K19" i="15"/>
  <c r="J10" i="14"/>
  <c r="V43" i="14"/>
  <c r="V25" i="15"/>
  <c r="G24" i="14"/>
  <c r="V18" i="14"/>
  <c r="R42" i="14"/>
  <c r="L56" i="14"/>
  <c r="S9" i="15"/>
  <c r="J13" i="14"/>
  <c r="J14" i="14"/>
  <c r="S51" i="14"/>
  <c r="G35" i="14"/>
  <c r="S10" i="14"/>
  <c r="W38" i="14"/>
  <c r="G32" i="14"/>
  <c r="I51" i="14"/>
  <c r="Y39" i="14"/>
  <c r="E9" i="14"/>
  <c r="D47" i="14"/>
  <c r="V48" i="14"/>
  <c r="Z19" i="14"/>
  <c r="K46" i="14"/>
  <c r="I9" i="14"/>
  <c r="J25" i="15"/>
  <c r="D9" i="14"/>
  <c r="E21" i="14"/>
  <c r="K7" i="15"/>
  <c r="T47" i="14"/>
  <c r="H29" i="14"/>
  <c r="I28" i="14"/>
  <c r="G36" i="14"/>
  <c r="R24" i="14"/>
  <c r="F39" i="14"/>
  <c r="K35" i="14"/>
  <c r="K18" i="14"/>
  <c r="Y18" i="14"/>
  <c r="U26" i="14"/>
  <c r="J28" i="14"/>
  <c r="Z43" i="14"/>
  <c r="F48" i="14"/>
  <c r="S25" i="15"/>
  <c r="L25" i="14"/>
  <c r="I38" i="14"/>
  <c r="K19" i="14"/>
  <c r="L9" i="14"/>
  <c r="R58" i="14"/>
  <c r="U10" i="15"/>
  <c r="D45" i="14"/>
  <c r="S21" i="15"/>
  <c r="Y56" i="14"/>
  <c r="H57" i="14"/>
  <c r="S56" i="14"/>
  <c r="J39" i="14"/>
  <c r="X45" i="14"/>
  <c r="D51" i="14"/>
  <c r="I58" i="14"/>
  <c r="T14" i="14"/>
  <c r="T24" i="14"/>
  <c r="U33" i="14"/>
  <c r="W48" i="14"/>
  <c r="V7" i="15"/>
  <c r="R20" i="14"/>
  <c r="V12" i="15"/>
  <c r="D55" i="14"/>
  <c r="U58" i="14"/>
  <c r="Z17" i="14"/>
  <c r="F53" i="14"/>
  <c r="R26" i="14"/>
  <c r="T19" i="15"/>
  <c r="L22" i="14"/>
  <c r="V11" i="15"/>
  <c r="S46" i="14"/>
  <c r="Y33" i="14"/>
  <c r="R27" i="14"/>
  <c r="X25" i="14"/>
  <c r="E53" i="14"/>
  <c r="G45" i="14"/>
  <c r="D10" i="14"/>
  <c r="U22" i="15"/>
  <c r="K28" i="14"/>
  <c r="S36" i="14"/>
  <c r="K32" i="14"/>
  <c r="Z15" i="14"/>
  <c r="H48" i="14"/>
  <c r="T57" i="14"/>
  <c r="J30" i="14"/>
  <c r="H8" i="15"/>
  <c r="H52" i="14"/>
  <c r="J24" i="14"/>
  <c r="S19" i="14"/>
  <c r="S44" i="14"/>
  <c r="G23" i="14"/>
  <c r="K11" i="14"/>
  <c r="R36" i="14"/>
  <c r="H44" i="14"/>
  <c r="R35" i="14"/>
  <c r="L46" i="14"/>
  <c r="Z25" i="14"/>
  <c r="H27" i="14"/>
  <c r="K10" i="15"/>
  <c r="S16" i="15"/>
  <c r="X57" i="14"/>
  <c r="V21" i="15"/>
  <c r="V28" i="14"/>
  <c r="T23" i="15"/>
  <c r="L44" i="14"/>
  <c r="V12" i="14"/>
  <c r="E50" i="14"/>
  <c r="T43" i="14"/>
  <c r="Z29" i="14"/>
  <c r="I23" i="15"/>
  <c r="I16" i="14"/>
  <c r="V56" i="14"/>
  <c r="Z57" i="14"/>
  <c r="H17" i="14"/>
  <c r="Z12" i="14"/>
  <c r="U39" i="14"/>
  <c r="K50" i="14"/>
  <c r="E19" i="14"/>
  <c r="U9" i="14"/>
  <c r="I26" i="15"/>
  <c r="W42" i="14"/>
  <c r="U25" i="14"/>
  <c r="J36" i="14"/>
  <c r="I15" i="14"/>
  <c r="J34" i="14"/>
  <c r="S15" i="14"/>
  <c r="E10" i="14"/>
  <c r="J43" i="14"/>
  <c r="L24" i="15"/>
  <c r="W56" i="14"/>
  <c r="K56" i="14"/>
  <c r="X50" i="14"/>
  <c r="Z24" i="14"/>
  <c r="G14" i="14"/>
  <c r="W37" i="14"/>
  <c r="S8" i="15"/>
  <c r="Z13" i="14"/>
  <c r="T20" i="14"/>
  <c r="K41" i="14"/>
  <c r="G18" i="14"/>
  <c r="I24" i="15"/>
  <c r="X44" i="14"/>
  <c r="D40" i="14"/>
  <c r="I10" i="15"/>
  <c r="G21" i="14"/>
  <c r="Y22" i="14"/>
  <c r="J41" i="14"/>
  <c r="K13" i="15"/>
  <c r="H58" i="14"/>
  <c r="H11" i="14"/>
  <c r="G38" i="14"/>
  <c r="U55" i="14"/>
  <c r="I30" i="14"/>
  <c r="R41" i="14"/>
  <c r="I17" i="15"/>
  <c r="T42" i="14"/>
  <c r="V39" i="14"/>
  <c r="X55" i="14"/>
  <c r="X26" i="14"/>
  <c r="L14" i="14"/>
  <c r="Z52" i="14"/>
  <c r="K44" i="14"/>
  <c r="I36" i="14"/>
  <c r="J17" i="15"/>
  <c r="D37" i="14"/>
  <c r="W51" i="14"/>
  <c r="S23" i="15"/>
  <c r="L20" i="14"/>
  <c r="G43" i="14"/>
  <c r="W41" i="14"/>
  <c r="E35" i="14"/>
  <c r="W53" i="14"/>
  <c r="S28" i="14"/>
  <c r="R46" i="14"/>
  <c r="Z50" i="14"/>
  <c r="U10" i="14"/>
  <c r="I48" i="14"/>
  <c r="W19" i="14"/>
  <c r="K15" i="14"/>
  <c r="U18" i="14"/>
  <c r="Y45" i="14"/>
  <c r="S26" i="15"/>
  <c r="S24" i="14"/>
  <c r="I43" i="14"/>
  <c r="R25" i="15"/>
  <c r="R12" i="15"/>
  <c r="F15" i="14"/>
  <c r="H42" i="14"/>
  <c r="V9" i="15"/>
  <c r="G19" i="14"/>
  <c r="D15" i="14"/>
  <c r="E41" i="14"/>
  <c r="R44" i="14"/>
  <c r="R53" i="14"/>
  <c r="F35" i="14"/>
  <c r="Z21" i="14"/>
  <c r="D28" i="14"/>
  <c r="L45" i="14"/>
  <c r="K12" i="15"/>
  <c r="L41" i="14"/>
  <c r="H55" i="14"/>
  <c r="Y42" i="14"/>
  <c r="J33" i="14"/>
  <c r="G42" i="14"/>
  <c r="E31" i="14"/>
  <c r="E45" i="14"/>
  <c r="E46" i="14"/>
  <c r="S50" i="14"/>
  <c r="U17" i="15"/>
  <c r="D21" i="14"/>
  <c r="H25" i="15"/>
  <c r="S14" i="14"/>
  <c r="X24" i="14"/>
  <c r="T25" i="15"/>
  <c r="D12" i="14"/>
  <c r="U34" i="14"/>
  <c r="Z10" i="14"/>
  <c r="R23" i="15"/>
  <c r="L23" i="14"/>
  <c r="U9" i="15"/>
  <c r="L33" i="14"/>
  <c r="V10" i="15"/>
  <c r="Z38" i="14"/>
  <c r="D41" i="14"/>
  <c r="F50" i="14"/>
  <c r="U23" i="15"/>
  <c r="V41" i="14"/>
  <c r="X42" i="14"/>
  <c r="V31" i="14"/>
  <c r="H45" i="14"/>
  <c r="G44" i="14"/>
  <c r="L53" i="14"/>
  <c r="S57" i="14"/>
  <c r="I13" i="15"/>
  <c r="S54" i="14"/>
  <c r="Y20" i="14"/>
  <c r="T46" i="14"/>
  <c r="X30" i="14"/>
  <c r="T52" i="14"/>
  <c r="D56" i="14"/>
  <c r="F36" i="14"/>
  <c r="S38" i="14"/>
  <c r="U8" i="15"/>
  <c r="L23" i="15"/>
  <c r="J37" i="14"/>
  <c r="I33" i="14"/>
  <c r="H38" i="14"/>
  <c r="S37" i="14"/>
  <c r="I42" i="14"/>
  <c r="W58" i="14"/>
  <c r="R33" i="14"/>
  <c r="U21" i="14"/>
  <c r="E18" i="14"/>
  <c r="I18" i="15"/>
  <c r="I22" i="15"/>
  <c r="Y34" i="14"/>
  <c r="Y29" i="14"/>
  <c r="T50" i="14"/>
  <c r="T51" i="14"/>
  <c r="L10" i="14"/>
  <c r="S30" i="14"/>
  <c r="U36" i="14"/>
  <c r="F17" i="14"/>
  <c r="L25" i="15"/>
  <c r="Z58" i="14"/>
  <c r="L9" i="15"/>
  <c r="J14" i="15"/>
  <c r="R17" i="14"/>
  <c r="L10" i="15"/>
  <c r="Y28" i="14"/>
  <c r="I13" i="14"/>
  <c r="K51" i="14"/>
  <c r="R9" i="14"/>
  <c r="U12" i="14"/>
  <c r="Z56" i="14"/>
  <c r="L21" i="14"/>
  <c r="S48" i="14"/>
  <c r="Z55" i="14"/>
  <c r="J24" i="15"/>
  <c r="W11" i="14"/>
  <c r="E51" i="14"/>
  <c r="Y48" i="14"/>
  <c r="T35" i="14"/>
  <c r="S40" i="14"/>
  <c r="L11" i="14"/>
  <c r="G27" i="14"/>
  <c r="R54" i="14"/>
  <c r="K38" i="14"/>
  <c r="W15" i="14"/>
  <c r="W35" i="14"/>
  <c r="Y41" i="14"/>
  <c r="Z26" i="14"/>
  <c r="I47" i="14"/>
  <c r="W16" i="14"/>
  <c r="H10" i="14"/>
  <c r="G55" i="14"/>
  <c r="J49" i="14"/>
  <c r="I20" i="14"/>
  <c r="F29" i="14"/>
  <c r="K9" i="14"/>
  <c r="E29" i="14"/>
  <c r="T11" i="14"/>
  <c r="I25" i="14"/>
  <c r="V26" i="15"/>
  <c r="E26" i="14"/>
  <c r="W46" i="14"/>
  <c r="X51" i="14"/>
  <c r="F22" i="14"/>
  <c r="J9" i="14"/>
  <c r="S52" i="14"/>
  <c r="K21" i="14"/>
  <c r="Z39" i="14"/>
  <c r="J26" i="14"/>
  <c r="H34" i="14"/>
  <c r="F20" i="14"/>
  <c r="E17" i="14"/>
  <c r="D17" i="14"/>
  <c r="L21" i="15"/>
  <c r="L12" i="15"/>
  <c r="T10" i="15"/>
  <c r="K26" i="14"/>
  <c r="R18" i="14"/>
  <c r="U56" i="14"/>
  <c r="S31" i="14"/>
  <c r="U49" i="14"/>
  <c r="I46" i="14"/>
  <c r="J26" i="15"/>
  <c r="S32" i="14"/>
  <c r="T26" i="15"/>
  <c r="J52" i="14"/>
  <c r="L26" i="14"/>
  <c r="X9" i="14"/>
  <c r="U21" i="15"/>
  <c r="U23" i="14"/>
  <c r="U29" i="14"/>
  <c r="I31" i="14"/>
  <c r="V22" i="15"/>
  <c r="F54" i="14"/>
  <c r="D25" i="14"/>
  <c r="F23" i="14"/>
  <c r="R11" i="15"/>
  <c r="S18" i="14"/>
  <c r="R7" i="15"/>
  <c r="H49" i="14"/>
  <c r="J40" i="14"/>
  <c r="T17" i="14"/>
  <c r="R15" i="15"/>
  <c r="F40" i="14"/>
  <c r="I9" i="15"/>
  <c r="K14" i="14"/>
  <c r="X23" i="14"/>
  <c r="R29" i="14"/>
  <c r="W22" i="14"/>
  <c r="J27" i="14"/>
  <c r="T12" i="15"/>
  <c r="H47" i="14"/>
  <c r="K20" i="14"/>
  <c r="K54" i="14"/>
  <c r="X43" i="14"/>
  <c r="T38" i="14"/>
  <c r="S14" i="15"/>
  <c r="Z28" i="14"/>
  <c r="L34" i="14"/>
  <c r="J53" i="14"/>
  <c r="U15" i="15"/>
  <c r="F52" i="14"/>
  <c r="T30" i="14"/>
  <c r="U41" i="14"/>
  <c r="T15" i="15"/>
  <c r="X17" i="14"/>
  <c r="Z11" i="14"/>
  <c r="L36" i="14"/>
  <c r="W21" i="14"/>
  <c r="H36" i="14"/>
  <c r="R51" i="14"/>
  <c r="S26" i="14"/>
  <c r="I34" i="14"/>
  <c r="L22" i="15"/>
  <c r="K24" i="15"/>
  <c r="H16" i="15"/>
  <c r="D58" i="14"/>
  <c r="T15" i="14"/>
  <c r="F18" i="14"/>
  <c r="D24" i="14"/>
  <c r="H9" i="14"/>
  <c r="S10" i="15"/>
  <c r="X41" i="14"/>
  <c r="X19" i="14"/>
  <c r="H23" i="14"/>
  <c r="G13" i="14"/>
  <c r="V14" i="14"/>
  <c r="V15" i="15"/>
  <c r="H46" i="14"/>
  <c r="U7" i="15"/>
  <c r="S9" i="14"/>
  <c r="G51" i="14"/>
  <c r="Y19" i="14"/>
  <c r="H37" i="14"/>
  <c r="K23" i="14"/>
  <c r="Y50" i="14"/>
  <c r="L16" i="15"/>
  <c r="G50" i="14"/>
  <c r="J9" i="15"/>
  <c r="X35" i="14"/>
  <c r="H15" i="15"/>
  <c r="R14" i="15"/>
  <c r="L38" i="14"/>
  <c r="U50" i="14"/>
  <c r="R15" i="14"/>
  <c r="X12" i="14"/>
  <c r="K22" i="14"/>
  <c r="D54" i="14"/>
  <c r="V35" i="14"/>
  <c r="S7" i="15"/>
  <c r="F34" i="14"/>
  <c r="R11" i="14"/>
  <c r="H22" i="15"/>
  <c r="Y9" i="14"/>
  <c r="H22" i="14"/>
  <c r="W31" i="14"/>
  <c r="W9" i="14"/>
  <c r="R24" i="15"/>
  <c r="U54" i="14"/>
  <c r="D27" i="14"/>
  <c r="Z53" i="14"/>
  <c r="E42" i="14"/>
  <c r="W25" i="14"/>
  <c r="F11" i="14"/>
  <c r="K31" i="14"/>
  <c r="T22" i="15"/>
  <c r="S11" i="15"/>
  <c r="T34" i="14"/>
  <c r="L12" i="14"/>
  <c r="S29" i="14"/>
  <c r="H26" i="14"/>
  <c r="V20" i="15"/>
  <c r="J19" i="15"/>
  <c r="H56" i="14"/>
  <c r="X47" i="14"/>
  <c r="I21" i="15"/>
  <c r="D52" i="14"/>
  <c r="K20" i="15"/>
  <c r="F46" i="14"/>
  <c r="S24" i="15"/>
  <c r="J42" i="14"/>
  <c r="R43" i="14"/>
  <c r="Y23" i="14"/>
  <c r="J22" i="15"/>
  <c r="W27" i="14"/>
  <c r="W18" i="14"/>
  <c r="E47" i="14"/>
  <c r="J23" i="15"/>
  <c r="T12" i="14"/>
  <c r="V45" i="14"/>
  <c r="X34" i="14"/>
  <c r="I19" i="15"/>
  <c r="J54" i="14"/>
  <c r="Z54" i="14"/>
  <c r="V19" i="15"/>
  <c r="X38" i="14"/>
  <c r="I40" i="14"/>
  <c r="L13" i="15"/>
  <c r="T45" i="14"/>
  <c r="T18" i="14"/>
  <c r="Y14" i="14"/>
  <c r="T16" i="14"/>
  <c r="K43" i="14"/>
  <c r="X20" i="14"/>
  <c r="S20" i="15"/>
  <c r="T22" i="14"/>
  <c r="X48" i="14"/>
  <c r="G26" i="14"/>
  <c r="W44" i="14"/>
  <c r="U20" i="15"/>
  <c r="Y51" i="14"/>
  <c r="F31" i="14"/>
  <c r="Y21" i="14"/>
  <c r="T10" i="14"/>
  <c r="G30" i="14"/>
  <c r="J16" i="15"/>
  <c r="U12" i="15"/>
  <c r="U13" i="14"/>
  <c r="E39" i="14"/>
  <c r="K30" i="14"/>
  <c r="J16" i="14"/>
  <c r="S13" i="15"/>
  <c r="F56" i="14"/>
  <c r="Z41" i="14"/>
  <c r="R57" i="14"/>
  <c r="X16" i="14"/>
  <c r="V34" i="14"/>
  <c r="I56" i="14"/>
  <c r="S22" i="14"/>
  <c r="K21" i="15"/>
  <c r="U30" i="14"/>
  <c r="Y24" i="14"/>
  <c r="E24" i="14"/>
  <c r="V49" i="14"/>
  <c r="R56" i="14"/>
  <c r="L18" i="14"/>
  <c r="V40" i="14"/>
  <c r="W14" i="14"/>
  <c r="U20" i="14"/>
  <c r="E58" i="14"/>
  <c r="Y58" i="14"/>
  <c r="S16" i="14"/>
  <c r="I26" i="14"/>
  <c r="H18" i="14"/>
  <c r="S42" i="14"/>
  <c r="I35" i="14"/>
  <c r="W45" i="14"/>
  <c r="E57" i="14"/>
  <c r="I54" i="14"/>
  <c r="L40" i="14"/>
  <c r="I25" i="15"/>
  <c r="U48" i="14"/>
  <c r="Y40" i="14"/>
  <c r="R17" i="15"/>
  <c r="Y52" i="14"/>
  <c r="W20" i="14"/>
  <c r="E13" i="14"/>
  <c r="T26" i="14"/>
  <c r="V14" i="15"/>
  <c r="G20" i="14"/>
  <c r="L52" i="14"/>
  <c r="V54" i="14"/>
  <c r="Y38" i="14"/>
  <c r="L15" i="15"/>
  <c r="Y54" i="14"/>
  <c r="W13" i="14"/>
  <c r="G16" i="14"/>
  <c r="J21" i="15"/>
  <c r="R30" i="14"/>
  <c r="Z22" i="14"/>
  <c r="U24" i="15"/>
  <c r="E37" i="14"/>
  <c r="W55" i="14"/>
  <c r="F25" i="14"/>
  <c r="F49" i="14"/>
  <c r="R20" i="15"/>
  <c r="X33" i="14"/>
  <c r="H32" i="14"/>
  <c r="X32" i="14"/>
  <c r="Z32" i="14"/>
  <c r="Y17" i="14"/>
  <c r="V44" i="14"/>
  <c r="H14" i="15"/>
  <c r="F44" i="14"/>
  <c r="W29" i="14"/>
  <c r="W32" i="14"/>
  <c r="Z14" i="14"/>
  <c r="V42" i="14"/>
  <c r="V10" i="14"/>
  <c r="H24" i="15"/>
  <c r="X39" i="14"/>
  <c r="I44" i="14"/>
  <c r="X13" i="14"/>
  <c r="X49" i="14"/>
  <c r="J22" i="14"/>
  <c r="Y30" i="14"/>
  <c r="K49" i="14"/>
  <c r="V30" i="14"/>
  <c r="W17" i="14"/>
  <c r="D49" i="14"/>
  <c r="T23" i="14"/>
  <c r="L43" i="14"/>
  <c r="H13" i="14"/>
  <c r="F28" i="14"/>
  <c r="D48" i="14"/>
  <c r="S20" i="14"/>
  <c r="E11" i="14"/>
  <c r="T44" i="14"/>
  <c r="Y11" i="14"/>
  <c r="V47" i="14"/>
  <c r="J35" i="14"/>
  <c r="U25" i="15"/>
  <c r="R22" i="15"/>
  <c r="V22" i="14"/>
  <c r="Y43" i="14"/>
  <c r="H13" i="15"/>
  <c r="G54" i="14"/>
  <c r="D35" i="14"/>
  <c r="X40" i="14"/>
  <c r="D50" i="14"/>
  <c r="I19" i="14"/>
  <c r="U38" i="14"/>
  <c r="I41" i="14"/>
  <c r="V27" i="14"/>
  <c r="W50" i="14"/>
  <c r="Z49" i="14"/>
  <c r="U19" i="14"/>
  <c r="D31" i="14"/>
  <c r="Y44" i="14"/>
  <c r="I11" i="14"/>
  <c r="R13" i="15"/>
  <c r="U11" i="14"/>
  <c r="T49" i="14"/>
  <c r="L49" i="14"/>
  <c r="V19" i="14"/>
  <c r="K37" i="14"/>
  <c r="U19" i="15"/>
  <c r="J10" i="15"/>
  <c r="E22" i="14"/>
  <c r="F10" i="14"/>
  <c r="T13" i="15"/>
  <c r="L16" i="14"/>
  <c r="V21" i="14"/>
  <c r="X14" i="14"/>
  <c r="V36" i="14"/>
  <c r="X58" i="14"/>
  <c r="S17" i="15"/>
  <c r="R14" i="14"/>
  <c r="Y16" i="14"/>
  <c r="V25" i="14"/>
  <c r="U15" i="14"/>
  <c r="H40" i="14"/>
  <c r="X11" i="14"/>
  <c r="K10" i="14"/>
  <c r="V18" i="15"/>
  <c r="U53" i="14"/>
  <c r="V26" i="14"/>
  <c r="I12" i="15"/>
  <c r="X36" i="14"/>
  <c r="H21" i="14"/>
  <c r="T31" i="14"/>
  <c r="I53" i="14"/>
  <c r="H15" i="14"/>
  <c r="D16" i="14"/>
  <c r="T24" i="15"/>
  <c r="L29" i="14"/>
  <c r="F55" i="14"/>
  <c r="Z48" i="14"/>
  <c r="I45" i="14"/>
  <c r="U35" i="14"/>
  <c r="J18" i="14"/>
  <c r="R48" i="14"/>
  <c r="R39" i="14"/>
  <c r="S55" i="14"/>
  <c r="X21" i="14"/>
  <c r="W57" i="14"/>
  <c r="K22" i="15"/>
  <c r="D13" i="14"/>
  <c r="J20" i="15"/>
  <c r="G39" i="14"/>
  <c r="X54" i="14"/>
  <c r="G15" i="14"/>
  <c r="L26" i="15"/>
  <c r="X27" i="14"/>
  <c r="J48" i="14"/>
  <c r="D22" i="14"/>
  <c r="W47" i="14"/>
  <c r="L7" i="15"/>
  <c r="V32" i="14"/>
  <c r="Y26" i="14"/>
  <c r="K47" i="14"/>
  <c r="G28" i="14"/>
  <c r="G37" i="14"/>
  <c r="G58" i="14"/>
  <c r="H28" i="14"/>
  <c r="T13" i="14"/>
  <c r="Z16" i="14"/>
  <c r="V24" i="15"/>
  <c r="V29" i="14"/>
  <c r="F19" i="14"/>
  <c r="A63" i="14"/>
  <c r="K23" i="15"/>
  <c r="E15" i="14"/>
  <c r="Y53" i="14"/>
  <c r="K52" i="14"/>
  <c r="V57" i="14"/>
  <c r="J15" i="14"/>
  <c r="T21" i="15"/>
  <c r="I12" i="14"/>
  <c r="F12" i="14"/>
  <c r="V23" i="14"/>
  <c r="G17" i="14"/>
  <c r="I14" i="15"/>
  <c r="F33" i="14"/>
  <c r="Y25" i="14"/>
  <c r="E56" i="14"/>
  <c r="K55" i="14"/>
  <c r="I21" i="14"/>
  <c r="L35" i="14"/>
  <c r="F14" i="14"/>
  <c r="T39" i="14"/>
  <c r="T41" i="14"/>
  <c r="H19" i="14"/>
  <c r="S49" i="14"/>
  <c r="R49" i="14"/>
  <c r="X18" i="14"/>
  <c r="F38" i="14"/>
  <c r="Y37" i="14"/>
  <c r="F45" i="14"/>
  <c r="K48" i="14"/>
  <c r="T7" i="15"/>
  <c r="K42" i="14"/>
  <c r="V13" i="14"/>
  <c r="T40" i="14"/>
  <c r="E23" i="14"/>
  <c r="U14" i="14"/>
  <c r="H11" i="15"/>
  <c r="J13" i="15"/>
  <c r="W39" i="14"/>
  <c r="D34" i="14"/>
  <c r="G25" i="14"/>
  <c r="D19" i="14"/>
  <c r="J11" i="14"/>
  <c r="F57" i="14"/>
  <c r="T53" i="14"/>
  <c r="W28" i="14"/>
  <c r="L28" i="14"/>
  <c r="S12" i="15"/>
  <c r="D14" i="14"/>
  <c r="F26" i="14"/>
  <c r="H18" i="15"/>
  <c r="G56" i="14"/>
  <c r="K11" i="15"/>
  <c r="J45" i="14"/>
  <c r="K58" i="14"/>
  <c r="X10" i="14"/>
  <c r="H21" i="15"/>
  <c r="W43" i="14"/>
  <c r="U37" i="14"/>
  <c r="S21" i="14"/>
  <c r="E28" i="14"/>
  <c r="R21" i="15"/>
  <c r="V46" i="14"/>
  <c r="R31" i="14"/>
  <c r="V11" i="14"/>
  <c r="G11" i="14"/>
  <c r="I15" i="15"/>
  <c r="R19" i="14"/>
  <c r="L27" i="14"/>
  <c r="H39" i="14"/>
  <c r="I17" i="14"/>
  <c r="Z51" i="14"/>
  <c r="H19" i="15"/>
  <c r="Y15" i="14"/>
  <c r="V9" i="14"/>
  <c r="E54" i="14"/>
  <c r="I18" i="14"/>
  <c r="I57" i="14"/>
  <c r="V33" i="14"/>
  <c r="G41" i="14"/>
  <c r="T9" i="14"/>
  <c r="D46" i="14"/>
  <c r="K45" i="14"/>
  <c r="L20" i="15"/>
  <c r="J25" i="14"/>
  <c r="T8" i="15"/>
  <c r="K29" i="14"/>
  <c r="H30" i="14"/>
  <c r="K9" i="15"/>
  <c r="U47" i="14"/>
  <c r="Y36" i="14"/>
  <c r="W36" i="14"/>
  <c r="U27" i="14"/>
  <c r="H35" i="14"/>
  <c r="X52" i="14"/>
  <c r="J18" i="15"/>
  <c r="R19" i="15"/>
  <c r="T29" i="14"/>
  <c r="D32" i="14"/>
  <c r="E34" i="14"/>
  <c r="I20" i="15"/>
  <c r="F41" i="14"/>
  <c r="Z23" i="14"/>
  <c r="T48" i="14"/>
  <c r="E30" i="14"/>
  <c r="V55" i="14"/>
  <c r="K13" i="14"/>
  <c r="T21" i="14"/>
  <c r="R40" i="14"/>
  <c r="Z30" i="14"/>
  <c r="J32" i="14"/>
  <c r="K15" i="15"/>
  <c r="T20" i="15"/>
  <c r="Y13" i="14"/>
  <c r="U45" i="14"/>
  <c r="L18" i="15"/>
  <c r="S23" i="14"/>
  <c r="W12" i="14"/>
  <c r="S27" i="14"/>
  <c r="H12" i="14"/>
  <c r="H9" i="15"/>
  <c r="L37" i="14"/>
  <c r="J12" i="15"/>
  <c r="W54" i="14"/>
  <c r="R34" i="14"/>
  <c r="K14" i="15"/>
  <c r="U22" i="14"/>
  <c r="E38" i="14"/>
  <c r="D26" i="14"/>
  <c r="E55" i="14"/>
  <c r="E27" i="14"/>
  <c r="I49" i="14"/>
  <c r="J11" i="15"/>
  <c r="W34" i="14"/>
  <c r="E32" i="14"/>
  <c r="I50" i="14"/>
  <c r="S39" i="14"/>
  <c r="T11" i="15"/>
  <c r="R9" i="15"/>
  <c r="F24" i="14"/>
  <c r="R32" i="14"/>
  <c r="R28" i="14"/>
  <c r="E25" i="14"/>
  <c r="D38" i="14"/>
  <c r="L14" i="15"/>
  <c r="Y31" i="14"/>
  <c r="I11" i="15"/>
  <c r="K53" i="14"/>
  <c r="H53" i="14"/>
  <c r="U32" i="14"/>
  <c r="U42" i="14"/>
  <c r="S43" i="14"/>
  <c r="K40" i="14"/>
  <c r="Y35" i="14"/>
  <c r="R21" i="14"/>
  <c r="U24" i="14"/>
  <c r="E20" i="14"/>
  <c r="V20" i="14"/>
  <c r="S18" i="15"/>
  <c r="D20" i="14"/>
  <c r="V51" i="14"/>
  <c r="S22" i="15"/>
  <c r="T28" i="14"/>
  <c r="F16" i="14"/>
  <c r="Z36" i="14"/>
  <c r="E43" i="14"/>
  <c r="W33" i="14"/>
  <c r="Z9" i="14"/>
  <c r="V53" i="14"/>
  <c r="Y46" i="14"/>
  <c r="T37" i="14"/>
  <c r="U14" i="15"/>
  <c r="U16" i="14"/>
  <c r="K36" i="14"/>
  <c r="L19" i="14"/>
  <c r="H25" i="14"/>
  <c r="R8" i="15"/>
  <c r="T18" i="15"/>
  <c r="R47" i="14"/>
  <c r="U43" i="14"/>
  <c r="Y55" i="14"/>
  <c r="R55" i="14"/>
  <c r="L42" i="14"/>
  <c r="R10" i="14"/>
  <c r="R38" i="14"/>
  <c r="V23" i="15"/>
  <c r="T56" i="14"/>
  <c r="K17" i="15"/>
  <c r="I8" i="15"/>
  <c r="Y10" i="14"/>
  <c r="V16" i="15"/>
  <c r="W23" i="14"/>
  <c r="I55" i="14"/>
  <c r="H17" i="15"/>
  <c r="R45" i="14"/>
  <c r="U31" i="14"/>
  <c r="H24" i="14"/>
  <c r="L55" i="14"/>
  <c r="F13" i="14"/>
  <c r="J51" i="14"/>
  <c r="R18" i="15"/>
  <c r="L19" i="15"/>
  <c r="K18" i="15"/>
  <c r="G47" i="14"/>
  <c r="U13" i="15"/>
  <c r="J19" i="14"/>
  <c r="U46" i="14"/>
  <c r="W10" i="14"/>
  <c r="H10" i="15"/>
  <c r="R25" i="14"/>
  <c r="S12" i="14"/>
  <c r="F21" i="14"/>
  <c r="J44" i="14"/>
  <c r="V37" i="14"/>
  <c r="T9" i="15"/>
  <c r="X56" i="14"/>
  <c r="Z31" i="14"/>
  <c r="Z47" i="14"/>
  <c r="H20" i="14"/>
  <c r="K16" i="15"/>
  <c r="J56" i="14"/>
  <c r="V8" i="15"/>
  <c r="L51" i="14"/>
  <c r="G33" i="14"/>
  <c r="F51" i="14"/>
  <c r="Z35" i="14"/>
  <c r="T14" i="15"/>
  <c r="V17" i="14"/>
  <c r="S41" i="14"/>
  <c r="K8" i="15"/>
  <c r="D44" i="14"/>
  <c r="Y47" i="14"/>
  <c r="F37" i="14"/>
  <c r="T55" i="14"/>
  <c r="U28" i="14"/>
  <c r="V52" i="14"/>
  <c r="F9" i="14"/>
  <c r="X31" i="14"/>
  <c r="I14" i="14"/>
  <c r="H12" i="15"/>
  <c r="J21" i="14"/>
  <c r="H51" i="14"/>
  <c r="E33" i="14"/>
  <c r="F43" i="14"/>
  <c r="U11" i="15"/>
  <c r="K24" i="14"/>
  <c r="Y49" i="14"/>
  <c r="K27" i="14"/>
  <c r="L47" i="14"/>
  <c r="X53" i="14"/>
  <c r="Z34" i="14"/>
  <c r="V38" i="14"/>
  <c r="H20" i="15"/>
  <c r="J55" i="14"/>
  <c r="U52" i="14"/>
  <c r="Z40" i="14"/>
  <c r="V17" i="15"/>
  <c r="T17" i="15"/>
  <c r="J20" i="14"/>
  <c r="Z44" i="14"/>
  <c r="J50" i="14"/>
  <c r="D23" i="14"/>
  <c r="X37" i="14"/>
  <c r="E40" i="14"/>
  <c r="R16" i="15"/>
  <c r="J47" i="14"/>
  <c r="E48" i="14"/>
  <c r="S17" i="14"/>
  <c r="Y27" i="14"/>
  <c r="G57" i="14"/>
  <c r="I52" i="14"/>
  <c r="S25" i="14"/>
  <c r="J15" i="15"/>
  <c r="J57" i="14"/>
  <c r="U44" i="14"/>
  <c r="K16" i="14"/>
  <c r="D42" i="14"/>
  <c r="T54" i="14"/>
  <c r="G29" i="14"/>
  <c r="K33" i="14"/>
  <c r="G46" i="14"/>
  <c r="W24" i="14"/>
  <c r="J38" i="14"/>
  <c r="I16" i="15"/>
  <c r="K57" i="14"/>
  <c r="T16" i="15"/>
  <c r="T36" i="14"/>
  <c r="R52" i="14"/>
  <c r="S15" i="15"/>
  <c r="H14" i="14"/>
  <c r="U51" i="14"/>
  <c r="L57" i="14"/>
  <c r="H43" i="14"/>
  <c r="E36" i="14"/>
  <c r="J12" i="14"/>
  <c r="V24" i="14"/>
  <c r="L58" i="14"/>
  <c r="R10" i="15"/>
  <c r="G48" i="14"/>
  <c r="R23" i="14"/>
  <c r="V13" i="15"/>
  <c r="U26" i="15"/>
  <c r="D33" i="14"/>
  <c r="J29" i="14"/>
  <c r="H31" i="14"/>
  <c r="L48" i="14"/>
  <c r="J23" i="14"/>
  <c r="H50" i="14"/>
  <c r="F42" i="14"/>
  <c r="Z42" i="14"/>
  <c r="J7" i="15"/>
  <c r="K39" i="14"/>
  <c r="G52" i="14"/>
  <c r="G9" i="14"/>
  <c r="H54" i="14"/>
  <c r="G34" i="14"/>
  <c r="D11" i="14"/>
  <c r="D57" i="14"/>
  <c r="D39" i="14"/>
  <c r="I27" i="14"/>
  <c r="X22" i="14"/>
  <c r="L17" i="14"/>
  <c r="Y57" i="14"/>
  <c r="J31" i="14"/>
  <c r="G40" i="14"/>
  <c r="V16" i="14"/>
  <c r="S35" i="14"/>
  <c r="K25" i="15"/>
  <c r="H33" i="14"/>
  <c r="L17" i="15"/>
  <c r="E14" i="14"/>
  <c r="I10" i="14"/>
  <c r="Z33" i="14"/>
  <c r="I32" i="14"/>
  <c r="K26" i="15"/>
  <c r="L32" i="14"/>
  <c r="U16" i="15"/>
  <c r="F58" i="14"/>
  <c r="S19" i="15"/>
  <c r="V58" i="14"/>
  <c r="W30" i="14"/>
  <c r="E49" i="14"/>
  <c r="Z45" i="14"/>
  <c r="L11" i="15"/>
  <c r="F47" i="14"/>
  <c r="L13" i="14"/>
  <c r="D29" i="14"/>
  <c r="K34" i="14"/>
  <c r="R16" i="14"/>
  <c r="W49" i="14"/>
  <c r="Y32" i="14"/>
  <c r="K25" i="14"/>
  <c r="T32" i="14"/>
  <c r="Y12" i="14"/>
  <c r="H26" i="15"/>
  <c r="Z37" i="14"/>
  <c r="R22" i="14"/>
  <c r="H23" i="15"/>
  <c r="R37" i="14"/>
  <c r="S33" i="14"/>
  <c r="T33" i="14"/>
  <c r="D30" i="14"/>
  <c r="G49" i="14"/>
  <c r="Z27" i="14"/>
  <c r="S53" i="14"/>
  <c r="E16" i="14"/>
  <c r="L39" i="14"/>
  <c r="S11" i="14"/>
  <c r="U18" i="15"/>
  <c r="D53" i="14"/>
  <c r="I29" i="14"/>
  <c r="U17" i="14"/>
  <c r="D43" i="14"/>
  <c r="T19" i="14"/>
  <c r="I7" i="15"/>
  <c r="J8" i="15"/>
  <c r="I23" i="14"/>
  <c r="K17" i="14"/>
  <c r="T58" i="14"/>
  <c r="AF10" i="14" l="1"/>
  <c r="AF19" i="14"/>
  <c r="AF55" i="14"/>
  <c r="AF54" i="14"/>
  <c r="AF17" i="14"/>
  <c r="AF21" i="14"/>
  <c r="AF33" i="14"/>
  <c r="AF44" i="14"/>
  <c r="AF47" i="14"/>
  <c r="AF15" i="14"/>
  <c r="AF16" i="14"/>
  <c r="AF32" i="14"/>
  <c r="AF29" i="14"/>
  <c r="AF25" i="14"/>
  <c r="AF28" i="14"/>
  <c r="AF46" i="14"/>
  <c r="AF56" i="14"/>
  <c r="AF40" i="14"/>
  <c r="AF34" i="14"/>
  <c r="AF57" i="14"/>
  <c r="AF11" i="14"/>
  <c r="AF20" i="14"/>
  <c r="AF22" i="14"/>
  <c r="AF27" i="14"/>
  <c r="AF53" i="14"/>
  <c r="AF43" i="14"/>
  <c r="AF42" i="14"/>
  <c r="AF14" i="14"/>
  <c r="AF31" i="14"/>
  <c r="AF18" i="14"/>
  <c r="AF36" i="14"/>
  <c r="AF58" i="14"/>
  <c r="AF9" i="14"/>
  <c r="AG9" i="14" s="1"/>
  <c r="AF30" i="14"/>
  <c r="AF50" i="14"/>
  <c r="AF37" i="14"/>
  <c r="AF39" i="14"/>
  <c r="AF52" i="14"/>
  <c r="AF12" i="14"/>
  <c r="AF51" i="14"/>
  <c r="AF45" i="14"/>
  <c r="AF13" i="14"/>
  <c r="AF24" i="14"/>
  <c r="AF38" i="14"/>
  <c r="AF26" i="14"/>
  <c r="AF48" i="14"/>
  <c r="AF49" i="14"/>
  <c r="AF35" i="14"/>
  <c r="AF23" i="14"/>
  <c r="AF41" i="14"/>
  <c r="AG58" i="14" l="1"/>
  <c r="AG20" i="14"/>
  <c r="AG10" i="14"/>
  <c r="AH9" i="14" s="1"/>
  <c r="AG17" i="14"/>
  <c r="AG19" i="14"/>
  <c r="AG21" i="14"/>
  <c r="AG16" i="14"/>
  <c r="AG25" i="14"/>
  <c r="AG35" i="14"/>
  <c r="AG38" i="14"/>
  <c r="AG51" i="14"/>
  <c r="AG14" i="14"/>
  <c r="AG27" i="14"/>
  <c r="AG56" i="14"/>
  <c r="AG46" i="14"/>
  <c r="AG32" i="14"/>
  <c r="AG54" i="14"/>
  <c r="AG18" i="14"/>
  <c r="AG41" i="14"/>
  <c r="AG23" i="14"/>
  <c r="AG55" i="14"/>
  <c r="AG49" i="14"/>
  <c r="AG12" i="14"/>
  <c r="AG13" i="14"/>
  <c r="AG26" i="14"/>
  <c r="AG57" i="14"/>
  <c r="AG44" i="14"/>
  <c r="AG40" i="14"/>
  <c r="AG24" i="14"/>
  <c r="AG50" i="14"/>
  <c r="AG36" i="14"/>
  <c r="AG42" i="14"/>
  <c r="AG22" i="14"/>
  <c r="AG28" i="14"/>
  <c r="AG37" i="14"/>
  <c r="AG34" i="14"/>
  <c r="AG15" i="14"/>
  <c r="AG48" i="14"/>
  <c r="AG52" i="14"/>
  <c r="AG30" i="14"/>
  <c r="AG43" i="14"/>
  <c r="AG33" i="14"/>
  <c r="AG45" i="14"/>
  <c r="AG39" i="14"/>
  <c r="AG31" i="14"/>
  <c r="AG53" i="14"/>
  <c r="AG11" i="14"/>
  <c r="AG29" i="14"/>
  <c r="AG47" i="14"/>
  <c r="AH58" i="14" l="1"/>
  <c r="AH20" i="14"/>
  <c r="AH26" i="14"/>
  <c r="AH45" i="14"/>
  <c r="AH37" i="14"/>
  <c r="AH51" i="14"/>
  <c r="AH25" i="14"/>
  <c r="AH24" i="14"/>
  <c r="AH55" i="14"/>
  <c r="AH21" i="14"/>
  <c r="AH11" i="14"/>
  <c r="AH19" i="14"/>
  <c r="AH17" i="14"/>
  <c r="AH18" i="14"/>
  <c r="AH16" i="14"/>
  <c r="AH13" i="14"/>
  <c r="AH42" i="14"/>
  <c r="AH27" i="14"/>
  <c r="AH40" i="14"/>
  <c r="AH23" i="14"/>
  <c r="AH32" i="14"/>
  <c r="AH22" i="14"/>
  <c r="AH15" i="14"/>
  <c r="AH31" i="14"/>
  <c r="AH41" i="14"/>
  <c r="AH54" i="14"/>
  <c r="AH48" i="14"/>
  <c r="AH50" i="14"/>
  <c r="AH56" i="14"/>
  <c r="AH49" i="14"/>
  <c r="AH57" i="14"/>
  <c r="AH47" i="14"/>
  <c r="AH29" i="14"/>
  <c r="AH33" i="14"/>
  <c r="AH14" i="14"/>
  <c r="AH12" i="14"/>
  <c r="AH53" i="14"/>
  <c r="AH38" i="14"/>
  <c r="AH36" i="14"/>
  <c r="AH39" i="14"/>
  <c r="AH43" i="14"/>
  <c r="AH10" i="14"/>
  <c r="AH28" i="14"/>
  <c r="AH52" i="14"/>
  <c r="AH35" i="14"/>
  <c r="AH46" i="14"/>
  <c r="AH44" i="14"/>
  <c r="AH30" i="14"/>
  <c r="AH34" i="14"/>
  <c r="AI58" i="14" l="1"/>
  <c r="AI26" i="14"/>
  <c r="AI12" i="14"/>
  <c r="AI24" i="14"/>
  <c r="AI25" i="14"/>
  <c r="AI55" i="14"/>
  <c r="AI20" i="14"/>
  <c r="AI46" i="14"/>
  <c r="AI41" i="14"/>
  <c r="AI10" i="14"/>
  <c r="AI18" i="14"/>
  <c r="AI22" i="14"/>
  <c r="AI56" i="14"/>
  <c r="AI50" i="14"/>
  <c r="AI23" i="14"/>
  <c r="AI19" i="14"/>
  <c r="AI48" i="14"/>
  <c r="AI52" i="14"/>
  <c r="AI51" i="14"/>
  <c r="AI30" i="14"/>
  <c r="AI57" i="14"/>
  <c r="AI16" i="14"/>
  <c r="AI17" i="14"/>
  <c r="AI43" i="14"/>
  <c r="AI21" i="14"/>
  <c r="AI14" i="14"/>
  <c r="AI42" i="14"/>
  <c r="AI32" i="14"/>
  <c r="AI27" i="14"/>
  <c r="AI11" i="14"/>
  <c r="AI44" i="14"/>
  <c r="AI13" i="14"/>
  <c r="AI15" i="14"/>
  <c r="AI28" i="14"/>
  <c r="AI40" i="14"/>
  <c r="AI39" i="14"/>
  <c r="AI49" i="14"/>
  <c r="AI47" i="14"/>
  <c r="AI54" i="14"/>
  <c r="AI38" i="14"/>
  <c r="AI33" i="14"/>
  <c r="AI9" i="14"/>
  <c r="AI34" i="14"/>
  <c r="AI29" i="14"/>
  <c r="AI35" i="14"/>
  <c r="AI37" i="14"/>
  <c r="AI36" i="14"/>
  <c r="AI53" i="14"/>
  <c r="AI31" i="14"/>
  <c r="AI45" i="14"/>
  <c r="AJ25" i="14" l="1"/>
  <c r="AJ9" i="14"/>
  <c r="AJ22" i="14"/>
  <c r="AJ24" i="14"/>
  <c r="AJ23" i="14"/>
  <c r="AJ19" i="14"/>
  <c r="AJ47" i="14"/>
  <c r="AJ15" i="14"/>
  <c r="AJ11" i="14"/>
  <c r="AJ27" i="14"/>
  <c r="AJ55" i="14"/>
  <c r="AJ56" i="14"/>
  <c r="AJ41" i="14"/>
  <c r="AJ51" i="14"/>
  <c r="AJ34" i="14"/>
  <c r="AJ12" i="14"/>
  <c r="AJ18" i="14"/>
  <c r="AJ49" i="14"/>
  <c r="AJ17" i="14"/>
  <c r="AJ20" i="14"/>
  <c r="AJ16" i="14"/>
  <c r="AJ21" i="14"/>
  <c r="AJ33" i="14"/>
  <c r="AJ43" i="14"/>
  <c r="AJ50" i="14"/>
  <c r="AJ26" i="14"/>
  <c r="AJ58" i="14"/>
  <c r="AJ57" i="14"/>
  <c r="AJ38" i="14"/>
  <c r="AJ32" i="14"/>
  <c r="AJ13" i="14"/>
  <c r="AJ40" i="14"/>
  <c r="AJ42" i="14"/>
  <c r="AJ39" i="14"/>
  <c r="AJ14" i="14"/>
  <c r="AJ28" i="14"/>
  <c r="AJ37" i="14"/>
  <c r="AJ29" i="14"/>
  <c r="AJ31" i="14"/>
  <c r="AJ48" i="14"/>
  <c r="AJ46" i="14"/>
  <c r="AJ54" i="14"/>
  <c r="AJ45" i="14"/>
  <c r="AJ52" i="14"/>
  <c r="AJ10" i="14"/>
  <c r="AJ36" i="14"/>
  <c r="AJ53" i="14"/>
  <c r="AJ35" i="14"/>
  <c r="AJ30" i="14"/>
  <c r="AJ44" i="14"/>
  <c r="AK24" i="14" l="1"/>
  <c r="AK26" i="14"/>
  <c r="AK25" i="14"/>
  <c r="AK23" i="14"/>
  <c r="AK16" i="14"/>
  <c r="AK21" i="14"/>
  <c r="AK10" i="14"/>
  <c r="AK48" i="14"/>
  <c r="AK19" i="14"/>
  <c r="AK27" i="14"/>
  <c r="AK41" i="14"/>
  <c r="AK18" i="14"/>
  <c r="AK56" i="14"/>
  <c r="AK14" i="14"/>
  <c r="AK17" i="14"/>
  <c r="AK54" i="14"/>
  <c r="AK49" i="14"/>
  <c r="AK50" i="14"/>
  <c r="AK12" i="14"/>
  <c r="AK51" i="14"/>
  <c r="AK34" i="14"/>
  <c r="AK20" i="14"/>
  <c r="AK57" i="14"/>
  <c r="AK29" i="14"/>
  <c r="AK32" i="14"/>
  <c r="AK22" i="14"/>
  <c r="AK58" i="14"/>
  <c r="AK42" i="14"/>
  <c r="AK44" i="14"/>
  <c r="AK47" i="14"/>
  <c r="AK43" i="14"/>
  <c r="AK55" i="14"/>
  <c r="AK15" i="14"/>
  <c r="AK38" i="14"/>
  <c r="AK9" i="14"/>
  <c r="AK28" i="14"/>
  <c r="AK39" i="14"/>
  <c r="AK33" i="14"/>
  <c r="AK30" i="14"/>
  <c r="AK31" i="14"/>
  <c r="AK13" i="14"/>
  <c r="AK40" i="14"/>
  <c r="AK46" i="14"/>
  <c r="AK35" i="14"/>
  <c r="AK52" i="14"/>
  <c r="AK37" i="14"/>
  <c r="AK53" i="14"/>
  <c r="AK45" i="14"/>
  <c r="AK11" i="14"/>
  <c r="AK36" i="14"/>
  <c r="AL26" i="14" l="1"/>
  <c r="AL24" i="14"/>
  <c r="AL25" i="14"/>
  <c r="AL27" i="14"/>
  <c r="AL33" i="14"/>
  <c r="AL20" i="14"/>
  <c r="AL48" i="14"/>
  <c r="AL9" i="14"/>
  <c r="AL22" i="14"/>
  <c r="AL17" i="14"/>
  <c r="AL19" i="14"/>
  <c r="AL18" i="14"/>
  <c r="AL16" i="14"/>
  <c r="AL14" i="14"/>
  <c r="AL56" i="14"/>
  <c r="AL49" i="14"/>
  <c r="AL30" i="14"/>
  <c r="AL47" i="14"/>
  <c r="AL54" i="14"/>
  <c r="AL28" i="14"/>
  <c r="AL50" i="14"/>
  <c r="AL58" i="14"/>
  <c r="AL11" i="14"/>
  <c r="AL23" i="14"/>
  <c r="AL21" i="14"/>
  <c r="AL43" i="14"/>
  <c r="AL57" i="14"/>
  <c r="AL39" i="14"/>
  <c r="AL55" i="14"/>
  <c r="AL42" i="14"/>
  <c r="AL15" i="14"/>
  <c r="AL31" i="14"/>
  <c r="AL13" i="14"/>
  <c r="AL41" i="14"/>
  <c r="AL38" i="14"/>
  <c r="AL34" i="14"/>
  <c r="AL40" i="14"/>
  <c r="AL32" i="14"/>
  <c r="AL29" i="14"/>
  <c r="AL35" i="14"/>
  <c r="AL37" i="14"/>
  <c r="AL46" i="14"/>
  <c r="AL53" i="14"/>
  <c r="AL51" i="14"/>
  <c r="AL52" i="14"/>
  <c r="AL45" i="14"/>
  <c r="AL10" i="14"/>
  <c r="AL12" i="14"/>
  <c r="AL36" i="14"/>
  <c r="AL44" i="14"/>
  <c r="AM25" i="14" l="1"/>
  <c r="AM26" i="14"/>
  <c r="AM27" i="14"/>
  <c r="AM24" i="14"/>
  <c r="AM19" i="14"/>
  <c r="AM47" i="14"/>
  <c r="AM17" i="14"/>
  <c r="AM15" i="14"/>
  <c r="AM9" i="14"/>
  <c r="AM16" i="14"/>
  <c r="AM14" i="14"/>
  <c r="AM20" i="14"/>
  <c r="AM49" i="14"/>
  <c r="AM33" i="14"/>
  <c r="AM18" i="14"/>
  <c r="AM50" i="14"/>
  <c r="AM55" i="14"/>
  <c r="AM57" i="14"/>
  <c r="AM48" i="14"/>
  <c r="AM58" i="14"/>
  <c r="AM21" i="14"/>
  <c r="AM32" i="14"/>
  <c r="AM30" i="14"/>
  <c r="AM28" i="14"/>
  <c r="AM23" i="14"/>
  <c r="AM42" i="14"/>
  <c r="AM29" i="14"/>
  <c r="AM22" i="14"/>
  <c r="AM40" i="14"/>
  <c r="AM34" i="14"/>
  <c r="AM43" i="14"/>
  <c r="AM54" i="14"/>
  <c r="AM56" i="14"/>
  <c r="AM39" i="14"/>
  <c r="AM41" i="14"/>
  <c r="AM38" i="14"/>
  <c r="AM13" i="14"/>
  <c r="AM36" i="14"/>
  <c r="AM52" i="14"/>
  <c r="AM35" i="14"/>
  <c r="AM45" i="14"/>
  <c r="AM31" i="14"/>
  <c r="AM51" i="14"/>
  <c r="AM44" i="14"/>
  <c r="AM53" i="14"/>
  <c r="AM37" i="14"/>
  <c r="AM12" i="14"/>
  <c r="AM10" i="14"/>
  <c r="AM46" i="14"/>
  <c r="AM11" i="14"/>
  <c r="AN26" i="14" l="1"/>
  <c r="AN18" i="14"/>
  <c r="AN25" i="14"/>
  <c r="AN15" i="14"/>
  <c r="AN16" i="14"/>
  <c r="AN14" i="14"/>
  <c r="AN48" i="14"/>
  <c r="AN21" i="14"/>
  <c r="AN47" i="14"/>
  <c r="AN19" i="14"/>
  <c r="AN17" i="14"/>
  <c r="AN20" i="14"/>
  <c r="AN9" i="14"/>
  <c r="AN58" i="14"/>
  <c r="AN49" i="14"/>
  <c r="AN33" i="14"/>
  <c r="AN51" i="14"/>
  <c r="AN29" i="14"/>
  <c r="AN57" i="14"/>
  <c r="AN23" i="14"/>
  <c r="AN28" i="14"/>
  <c r="AN30" i="14"/>
  <c r="AN24" i="14"/>
  <c r="AN34" i="14"/>
  <c r="AN27" i="14"/>
  <c r="AN22" i="14"/>
  <c r="AN56" i="14"/>
  <c r="AN42" i="14"/>
  <c r="AN54" i="14"/>
  <c r="AN39" i="14"/>
  <c r="AN43" i="14"/>
  <c r="AN13" i="14"/>
  <c r="AN41" i="14"/>
  <c r="AN53" i="14"/>
  <c r="AN40" i="14"/>
  <c r="AN55" i="14"/>
  <c r="AN37" i="14"/>
  <c r="AN50" i="14"/>
  <c r="AN35" i="14"/>
  <c r="AN44" i="14"/>
  <c r="AN31" i="14"/>
  <c r="AN52" i="14"/>
  <c r="AN36" i="14"/>
  <c r="AN38" i="14"/>
  <c r="AN32" i="14"/>
  <c r="AN45" i="14"/>
  <c r="AN10" i="14"/>
  <c r="AN46" i="14"/>
  <c r="AN11" i="14"/>
  <c r="AN12" i="14"/>
  <c r="AO26" i="14" l="1"/>
  <c r="AO25" i="14"/>
  <c r="AO18" i="14"/>
  <c r="AO17" i="14"/>
  <c r="AO9" i="14"/>
  <c r="AO47" i="14"/>
  <c r="AO14" i="14"/>
  <c r="AO16" i="14"/>
  <c r="AO58" i="14"/>
  <c r="AO15" i="14"/>
  <c r="AO48" i="14"/>
  <c r="AO20" i="14"/>
  <c r="AO19" i="14"/>
  <c r="AO24" i="14"/>
  <c r="AO22" i="14"/>
  <c r="AO29" i="14"/>
  <c r="AO57" i="14"/>
  <c r="AO21" i="14"/>
  <c r="AO54" i="14"/>
  <c r="AO33" i="14"/>
  <c r="AO27" i="14"/>
  <c r="AO28" i="14"/>
  <c r="AO30" i="14"/>
  <c r="AO34" i="14"/>
  <c r="AO50" i="14"/>
  <c r="AO37" i="14"/>
  <c r="AO55" i="14"/>
  <c r="AO52" i="14"/>
  <c r="AO42" i="14"/>
  <c r="AO23" i="14"/>
  <c r="AO40" i="14"/>
  <c r="AO41" i="14"/>
  <c r="AO49" i="14"/>
  <c r="AO56" i="14"/>
  <c r="AO35" i="14"/>
  <c r="AO43" i="14"/>
  <c r="AO51" i="14"/>
  <c r="AO53" i="14"/>
  <c r="AO38" i="14"/>
  <c r="AO36" i="14"/>
  <c r="AO39" i="14"/>
  <c r="AO44" i="14"/>
  <c r="AO32" i="14"/>
  <c r="AO45" i="14"/>
  <c r="AO31" i="14"/>
  <c r="AO46" i="14"/>
  <c r="AO11" i="14"/>
  <c r="AO10" i="14"/>
  <c r="AO12" i="14"/>
  <c r="AO13" i="14"/>
  <c r="AP25" i="14" l="1"/>
  <c r="AP26" i="14"/>
  <c r="AP19" i="14"/>
  <c r="AP18" i="14"/>
  <c r="AP17" i="14"/>
  <c r="AP58" i="14"/>
  <c r="AP16" i="14"/>
  <c r="AP9" i="14"/>
  <c r="AP27" i="14"/>
  <c r="AP48" i="14"/>
  <c r="AP28" i="14"/>
  <c r="AP15" i="14"/>
  <c r="AP14" i="14"/>
  <c r="AP34" i="14"/>
  <c r="AP53" i="14"/>
  <c r="AP30" i="14"/>
  <c r="AP21" i="14"/>
  <c r="AP23" i="14"/>
  <c r="AP20" i="14"/>
  <c r="AP54" i="14"/>
  <c r="AP49" i="14"/>
  <c r="AP41" i="14"/>
  <c r="AP33" i="14"/>
  <c r="AP22" i="14"/>
  <c r="AP51" i="14"/>
  <c r="AP24" i="14"/>
  <c r="AP29" i="14"/>
  <c r="AP56" i="14"/>
  <c r="AP43" i="14"/>
  <c r="AP35" i="14"/>
  <c r="AP42" i="14"/>
  <c r="AP55" i="14"/>
  <c r="AP37" i="14"/>
  <c r="AP57" i="14"/>
  <c r="AP38" i="14"/>
  <c r="AP45" i="14"/>
  <c r="AP52" i="14"/>
  <c r="AP40" i="14"/>
  <c r="AP50" i="14"/>
  <c r="AP36" i="14"/>
  <c r="AP39" i="14"/>
  <c r="AP46" i="14"/>
  <c r="AP44" i="14"/>
  <c r="AP47" i="14"/>
  <c r="AP32" i="14"/>
  <c r="AP31" i="14"/>
  <c r="AP11" i="14"/>
  <c r="AP10" i="14"/>
  <c r="AP13" i="14"/>
  <c r="AP12" i="14"/>
</calcChain>
</file>

<file path=xl/sharedStrings.xml><?xml version="1.0" encoding="utf-8"?>
<sst xmlns="http://schemas.openxmlformats.org/spreadsheetml/2006/main" count="80" uniqueCount="36">
  <si>
    <t>Prepared by Andrew McSween</t>
  </si>
  <si>
    <t>Inputs</t>
  </si>
  <si>
    <t>Symbol</t>
  </si>
  <si>
    <t>Instructions</t>
  </si>
  <si>
    <t>High</t>
  </si>
  <si>
    <t>Volume</t>
  </si>
  <si>
    <t>Low</t>
  </si>
  <si>
    <t>VOLATILITY SKEW TEMPLATE</t>
  </si>
  <si>
    <t>Last</t>
  </si>
  <si>
    <t>Net Change</t>
  </si>
  <si>
    <t>% Change</t>
  </si>
  <si>
    <t>Calls</t>
  </si>
  <si>
    <t>Puts</t>
  </si>
  <si>
    <t>Bid</t>
  </si>
  <si>
    <t>Ask</t>
  </si>
  <si>
    <t>Time</t>
  </si>
  <si>
    <t>Gamma</t>
  </si>
  <si>
    <t>Delta</t>
  </si>
  <si>
    <t>ImpVol</t>
  </si>
  <si>
    <t>Strike</t>
  </si>
  <si>
    <t>Recent</t>
  </si>
  <si>
    <t>Vol</t>
  </si>
  <si>
    <t>Layer 1</t>
  </si>
  <si>
    <t>Layer 2</t>
  </si>
  <si>
    <t>Layer 3</t>
  </si>
  <si>
    <t>Layer 4</t>
  </si>
  <si>
    <t>Layer 5</t>
  </si>
  <si>
    <t>Layer 6</t>
  </si>
  <si>
    <t>Layer 7</t>
  </si>
  <si>
    <t>Layer 8</t>
  </si>
  <si>
    <t>Layer 9</t>
  </si>
  <si>
    <t>Layer 10</t>
  </si>
  <si>
    <t>Expiration</t>
  </si>
  <si>
    <t>Underlying</t>
  </si>
  <si>
    <t>Select the underlying symbol.
The Function can also be modified directly through the "Header Cell" in cell G2.  Select the Header Cell and then click the Options button from the ICE Data Services tab to modity the existing request.
You can also modify the output directly in the sheet by modifying the symbol or field.</t>
  </si>
  <si>
    <t>BRN-ICE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</si>
</sst>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hh:mm:ss"/>
  </numFmts>
  <fonts count="16" x14ac:knownFonts="1">
    <font>
      <sz val="12"/>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u/>
      <sz val="12"/>
      <color theme="10"/>
      <name val="Arial"/>
      <family val="2"/>
      <scheme val="minor"/>
    </font>
    <font>
      <u/>
      <sz val="12"/>
      <color theme="11"/>
      <name val="Arial"/>
      <family val="2"/>
      <scheme val="minor"/>
    </font>
    <font>
      <b/>
      <sz val="12"/>
      <color theme="0"/>
      <name val="Arial"/>
      <family val="2"/>
      <scheme val="minor"/>
    </font>
    <font>
      <b/>
      <sz val="24"/>
      <color theme="3"/>
      <name val="Arial"/>
      <family val="2"/>
      <scheme val="minor"/>
    </font>
    <font>
      <sz val="10"/>
      <color theme="1"/>
      <name val="Arial"/>
      <family val="2"/>
      <scheme val="minor"/>
    </font>
    <font>
      <sz val="8"/>
      <name val="Arial"/>
      <family val="2"/>
      <scheme val="minor"/>
    </font>
    <font>
      <b/>
      <sz val="11"/>
      <color theme="1"/>
      <name val="Arial"/>
      <family val="2"/>
      <scheme val="minor"/>
    </font>
    <font>
      <sz val="11"/>
      <color theme="1"/>
      <name val="Arial"/>
      <family val="2"/>
      <scheme val="minor"/>
    </font>
    <font>
      <sz val="11"/>
      <color theme="0"/>
      <name val="Arial"/>
      <family val="2"/>
      <scheme val="minor"/>
    </font>
    <font>
      <b/>
      <sz val="11"/>
      <color theme="0"/>
      <name val="Arial"/>
      <family val="2"/>
      <scheme val="minor"/>
    </font>
    <font>
      <sz val="12"/>
      <name val="Arial"/>
      <family val="2"/>
    </font>
    <font>
      <b/>
      <sz val="12"/>
      <color theme="1"/>
      <name val="Arial"/>
      <family val="2"/>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0039A6"/>
        <bgColor indexed="64"/>
      </patternFill>
    </fill>
    <fill>
      <patternFill patternType="solid">
        <fgColor theme="1"/>
        <bgColor indexed="64"/>
      </patternFill>
    </fill>
    <fill>
      <patternFill patternType="solid">
        <fgColor rgb="FF414445"/>
        <bgColor indexed="64"/>
      </patternFill>
    </fill>
  </fills>
  <borders count="14">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theme="2"/>
      </bottom>
      <diagonal/>
    </border>
    <border>
      <left/>
      <right/>
      <top style="thin">
        <color indexed="64"/>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1" fillId="0" borderId="0"/>
  </cellStyleXfs>
  <cellXfs count="61">
    <xf numFmtId="0" fontId="0" fillId="0" borderId="0" xfId="0"/>
    <xf numFmtId="0" fontId="10" fillId="0" borderId="0" xfId="0" applyFont="1" applyAlignment="1"/>
    <xf numFmtId="0" fontId="10" fillId="0" borderId="0" xfId="0" applyNumberFormat="1" applyFont="1"/>
    <xf numFmtId="0" fontId="10" fillId="0" borderId="0" xfId="0" applyFont="1"/>
    <xf numFmtId="0" fontId="11" fillId="2" borderId="0" xfId="5" applyFill="1"/>
    <xf numFmtId="0" fontId="11" fillId="0" borderId="0" xfId="5"/>
    <xf numFmtId="0" fontId="0" fillId="3" borderId="0" xfId="0" applyFill="1"/>
    <xf numFmtId="0" fontId="7" fillId="3" borderId="0" xfId="0" applyFont="1" applyFill="1"/>
    <xf numFmtId="0" fontId="8" fillId="3" borderId="0" xfId="0" applyFont="1" applyFill="1" applyAlignment="1">
      <alignment horizontal="left"/>
    </xf>
    <xf numFmtId="14" fontId="8" fillId="3" borderId="0" xfId="0" applyNumberFormat="1" applyFont="1" applyFill="1" applyAlignment="1">
      <alignment horizontal="left"/>
    </xf>
    <xf numFmtId="164" fontId="10" fillId="0" borderId="0" xfId="0" applyNumberFormat="1" applyFont="1"/>
    <xf numFmtId="14" fontId="10" fillId="0" borderId="0" xfId="0" applyNumberFormat="1" applyFont="1" applyAlignment="1"/>
    <xf numFmtId="0" fontId="3" fillId="0" borderId="0" xfId="0" applyNumberFormat="1" applyFont="1"/>
    <xf numFmtId="0" fontId="3" fillId="0" borderId="0" xfId="0" applyFont="1"/>
    <xf numFmtId="14" fontId="3" fillId="0" borderId="0" xfId="0" applyNumberFormat="1" applyFont="1"/>
    <xf numFmtId="14" fontId="3" fillId="0" borderId="0" xfId="0" applyNumberFormat="1" applyFont="1" applyAlignment="1"/>
    <xf numFmtId="0" fontId="3" fillId="0" borderId="0" xfId="0" applyFont="1" applyAlignment="1"/>
    <xf numFmtId="164" fontId="3" fillId="0" borderId="0" xfId="0" applyNumberFormat="1" applyFont="1"/>
    <xf numFmtId="165" fontId="3" fillId="0" borderId="0" xfId="0" applyNumberFormat="1" applyFont="1"/>
    <xf numFmtId="165" fontId="3" fillId="0" borderId="0" xfId="0" applyNumberFormat="1" applyFont="1" applyAlignment="1"/>
    <xf numFmtId="0" fontId="3" fillId="4" borderId="0" xfId="0" applyFont="1" applyFill="1"/>
    <xf numFmtId="0" fontId="14" fillId="0" borderId="0" xfId="0" applyFont="1"/>
    <xf numFmtId="0" fontId="14" fillId="0" borderId="0" xfId="0" applyFont="1" applyAlignment="1" applyProtection="1">
      <alignment horizontal="left"/>
    </xf>
    <xf numFmtId="0" fontId="14" fillId="0" borderId="0" xfId="0" applyFont="1" applyProtection="1"/>
    <xf numFmtId="0" fontId="6" fillId="5" borderId="0" xfId="0" applyFont="1" applyFill="1" applyAlignment="1">
      <alignment horizontal="center"/>
    </xf>
    <xf numFmtId="0" fontId="12" fillId="2" borderId="0" xfId="5" applyFont="1" applyFill="1"/>
    <xf numFmtId="0" fontId="0" fillId="2" borderId="0" xfId="0" applyNumberFormat="1" applyFill="1"/>
    <xf numFmtId="0" fontId="0" fillId="2" borderId="0" xfId="0" applyFill="1"/>
    <xf numFmtId="0" fontId="15" fillId="2" borderId="0" xfId="0" applyFont="1" applyFill="1"/>
    <xf numFmtId="0" fontId="15" fillId="0" borderId="4" xfId="0" applyFont="1" applyBorder="1"/>
    <xf numFmtId="0" fontId="15" fillId="0" borderId="13" xfId="0" applyFont="1" applyBorder="1"/>
    <xf numFmtId="0" fontId="15" fillId="0" borderId="5" xfId="0" applyFont="1" applyBorder="1"/>
    <xf numFmtId="0" fontId="0" fillId="0" borderId="6" xfId="0" applyBorder="1"/>
    <xf numFmtId="0" fontId="0" fillId="0" borderId="2" xfId="0" applyBorder="1"/>
    <xf numFmtId="0" fontId="0" fillId="0" borderId="7"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 xfId="0" applyBorder="1"/>
    <xf numFmtId="0" fontId="0" fillId="0" borderId="11" xfId="0" applyBorder="1"/>
    <xf numFmtId="0" fontId="11" fillId="6" borderId="0" xfId="5" applyFill="1"/>
    <xf numFmtId="0" fontId="12" fillId="6" borderId="0" xfId="5" applyFont="1" applyFill="1"/>
    <xf numFmtId="0" fontId="15" fillId="2" borderId="1" xfId="0" applyFont="1" applyFill="1" applyBorder="1" applyAlignment="1">
      <alignment horizontal="center"/>
    </xf>
    <xf numFmtId="0" fontId="2" fillId="3" borderId="6" xfId="5" applyFont="1" applyFill="1" applyBorder="1" applyAlignment="1">
      <alignment horizontal="center" vertical="center" wrapText="1"/>
    </xf>
    <xf numFmtId="0" fontId="11" fillId="3" borderId="2" xfId="5" applyFill="1" applyBorder="1" applyAlignment="1">
      <alignment horizontal="center" vertical="center" wrapText="1"/>
    </xf>
    <xf numFmtId="0" fontId="11" fillId="3" borderId="7" xfId="5" applyFill="1" applyBorder="1" applyAlignment="1">
      <alignment horizontal="center" vertical="center" wrapText="1"/>
    </xf>
    <xf numFmtId="0" fontId="11" fillId="3" borderId="8" xfId="5" applyFill="1" applyBorder="1" applyAlignment="1">
      <alignment horizontal="center" vertical="center" wrapText="1"/>
    </xf>
    <xf numFmtId="0" fontId="11" fillId="3" borderId="0" xfId="5" applyFill="1" applyBorder="1" applyAlignment="1">
      <alignment horizontal="center" vertical="center" wrapText="1"/>
    </xf>
    <xf numFmtId="0" fontId="11" fillId="3" borderId="9" xfId="5" applyFill="1" applyBorder="1" applyAlignment="1">
      <alignment horizontal="center" vertical="center" wrapText="1"/>
    </xf>
    <xf numFmtId="0" fontId="11" fillId="3" borderId="10" xfId="5" applyFill="1" applyBorder="1" applyAlignment="1">
      <alignment horizontal="center" vertical="center" wrapText="1"/>
    </xf>
    <xf numFmtId="0" fontId="11" fillId="3" borderId="1" xfId="5" applyFill="1" applyBorder="1" applyAlignment="1">
      <alignment horizontal="center" vertical="center" wrapText="1"/>
    </xf>
    <xf numFmtId="0" fontId="11" fillId="3" borderId="11" xfId="5" applyFill="1" applyBorder="1" applyAlignment="1">
      <alignment horizontal="center" vertical="center" wrapText="1"/>
    </xf>
    <xf numFmtId="0" fontId="6" fillId="6" borderId="12" xfId="5" applyFont="1" applyFill="1" applyBorder="1" applyAlignment="1">
      <alignment horizontal="center"/>
    </xf>
    <xf numFmtId="0" fontId="12" fillId="6" borderId="0" xfId="5" applyFont="1" applyFill="1" applyBorder="1" applyAlignment="1">
      <alignment horizontal="center"/>
    </xf>
    <xf numFmtId="0" fontId="1" fillId="3" borderId="3" xfId="5" applyFont="1" applyFill="1" applyBorder="1" applyAlignment="1">
      <alignment horizontal="center"/>
    </xf>
    <xf numFmtId="0" fontId="11" fillId="3" borderId="3" xfId="5" applyFill="1" applyBorder="1" applyAlignment="1">
      <alignment horizontal="center"/>
    </xf>
    <xf numFmtId="0" fontId="12" fillId="6" borderId="0" xfId="5" applyFont="1" applyFill="1" applyAlignment="1">
      <alignment horizontal="center"/>
    </xf>
    <xf numFmtId="0" fontId="13" fillId="6" borderId="1" xfId="5" applyFont="1" applyFill="1" applyBorder="1" applyAlignment="1">
      <alignment horizontal="center"/>
    </xf>
    <xf numFmtId="0" fontId="10" fillId="0" borderId="0" xfId="0" applyNumberFormat="1" applyFont="1" applyAlignment="1">
      <alignment horizontal="center"/>
    </xf>
    <xf numFmtId="0" fontId="10" fillId="0" borderId="0" xfId="0" applyFont="1" applyAlignment="1">
      <alignment horizontal="center"/>
    </xf>
  </cellXfs>
  <cellStyles count="6">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5" xr:uid="{00000000-0005-0000-0000-000005000000}"/>
  </cellStyles>
  <dxfs count="0"/>
  <tableStyles count="0" defaultTableStyle="TableStyleMedium9" defaultPivotStyle="PivotStyleMedium4"/>
  <colors>
    <mruColors>
      <color rgb="FF414445"/>
      <color rgb="FF0039A6"/>
      <color rgb="FF81D548"/>
      <color rgb="FFE3F4FA"/>
      <color rgb="FFC7E8F5"/>
      <color rgb="FFAADDF0"/>
      <color rgb="FF8ED2EB"/>
      <color rgb="FF72C7E7"/>
      <color rgb="FFA2A4A3"/>
      <color rgb="FFCDD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fsxl">
      <tp t="s">
        <v/>
        <stp/>
        <stp>BRN 22VP10300-ICE</stp>
        <stp>Last</stp>
        <tr r="V57" s="14"/>
      </tp>
      <tp t="s">
        <v/>
        <stp/>
        <stp>BRN 22VP10200-ICE</stp>
        <stp>Last</stp>
        <tr r="V53" s="14"/>
      </tp>
      <tp t="s">
        <v/>
        <stp/>
        <stp>BRN 22VP10100-ICE</stp>
        <stp>Last</stp>
        <tr r="V49" s="14"/>
      </tp>
      <tp t="s">
        <v/>
        <stp/>
        <stp>BRN 22VP10000-ICE</stp>
        <stp>Last</stp>
        <tr r="V45" s="14"/>
      </tp>
      <tp>
        <v>92.5</v>
        <stp/>
        <stp>*OBST</stp>
        <stp>BRN-ICE</stp>
        <stp>-19</stp>
        <tr r="P15" s="14"/>
      </tp>
      <tp>
        <v>92.75</v>
        <stp/>
        <stp>*OBST</stp>
        <stp>BRN-ICE</stp>
        <stp>-18</stp>
        <tr r="P16" s="14"/>
      </tp>
      <tp>
        <v>93.5</v>
        <stp/>
        <stp>*OBST</stp>
        <stp>BRN-ICE</stp>
        <stp>-15</stp>
        <tr r="P19" s="14"/>
      </tp>
      <tp>
        <v>93.75</v>
        <stp/>
        <stp>*OBST</stp>
        <stp>BRN-ICE</stp>
        <stp>-14</stp>
        <tr r="P20" s="14"/>
      </tp>
      <tp>
        <v>93</v>
        <stp/>
        <stp>*OBST</stp>
        <stp>BRN-ICE</stp>
        <stp>-17</stp>
        <tr r="P17" s="14"/>
      </tp>
      <tp>
        <v>93.25</v>
        <stp/>
        <stp>*OBST</stp>
        <stp>BRN-ICE</stp>
        <stp>-16</stp>
        <tr r="P18" s="14"/>
      </tp>
      <tp>
        <v>94.5</v>
        <stp/>
        <stp>*OBST</stp>
        <stp>BRN-ICE</stp>
        <stp>-11</stp>
        <tr r="P23" s="14"/>
      </tp>
      <tp>
        <v>94.75</v>
        <stp/>
        <stp>*OBST</stp>
        <stp>BRN-ICE</stp>
        <stp>-10</stp>
        <tr r="P24" s="14"/>
        <tr r="P7" s="15"/>
      </tp>
      <tp>
        <v>94</v>
        <stp/>
        <stp>*OBST</stp>
        <stp>BRN-ICE</stp>
        <stp>-13</stp>
        <tr r="P21" s="14"/>
      </tp>
      <tp>
        <v>94.25</v>
        <stp/>
        <stp>*OBST</stp>
        <stp>BRN-ICE</stp>
        <stp>-12</stp>
        <tr r="P22" s="14"/>
      </tp>
      <tp>
        <v>91</v>
        <stp/>
        <stp>*OBST</stp>
        <stp>BRN-ICE</stp>
        <stp>-25</stp>
        <tr r="P9" s="14"/>
      </tp>
      <tp>
        <v>91.25</v>
        <stp/>
        <stp>*OBST</stp>
        <stp>BRN-ICE</stp>
        <stp>-24</stp>
        <tr r="P10" s="14"/>
      </tp>
      <tp>
        <v>92</v>
        <stp/>
        <stp>*OBST</stp>
        <stp>BRN-ICE</stp>
        <stp>-21</stp>
        <tr r="P13" s="14"/>
      </tp>
      <tp>
        <v>92.25</v>
        <stp/>
        <stp>*OBST</stp>
        <stp>BRN-ICE</stp>
        <stp>-20</stp>
        <tr r="P14" s="14"/>
      </tp>
      <tp>
        <v>91.5</v>
        <stp/>
        <stp>*OBST</stp>
        <stp>BRN-ICE</stp>
        <stp>-23</stp>
        <tr r="P11" s="14"/>
      </tp>
      <tp>
        <v>91.75</v>
        <stp/>
        <stp>*OBST</stp>
        <stp>BRN-ICE</stp>
        <stp>-22</stp>
        <tr r="P12" s="14"/>
      </tp>
      <tp t="s">
        <v/>
        <stp/>
        <stp>BRN 22VP10325-ICE</stp>
        <stp>Last</stp>
        <tr r="V58" s="14"/>
      </tp>
      <tp t="s">
        <v/>
        <stp/>
        <stp>BRN 22VP10225-ICE</stp>
        <stp>Last</stp>
        <tr r="V54" s="14"/>
      </tp>
      <tp t="s">
        <v/>
        <stp/>
        <stp>BRN 22VP10125-ICE</stp>
        <stp>Last</stp>
        <tr r="V50" s="14"/>
      </tp>
      <tp t="s">
        <v/>
        <stp/>
        <stp>BRN 22VP10025-ICE</stp>
        <stp>Last</stp>
        <tr r="V46" s="14"/>
      </tp>
      <tp>
        <v>5.6940000000000003E-3</v>
        <stp/>
        <stp>BRN 22V-ICE</stp>
        <stp>% Change</stp>
        <tr r="J4" s="15"/>
        <tr r="F6" s="14"/>
      </tp>
      <tp t="s">
        <v/>
        <stp/>
        <stp>BRN 22VP10250-ICE</stp>
        <stp>Last</stp>
        <tr r="V55" s="14"/>
      </tp>
      <tp t="s">
        <v/>
        <stp/>
        <stp>BRN 22VP10150-ICE</stp>
        <stp>Last</stp>
        <tr r="V51" s="14"/>
      </tp>
      <tp t="s">
        <v/>
        <stp/>
        <stp>BRN 22VP10050-ICE</stp>
        <stp>Last</stp>
        <tr r="V47" s="14"/>
      </tp>
      <tp t="s">
        <v/>
        <stp/>
        <stp>BRN 22VP10275-ICE</stp>
        <stp>Last</stp>
        <tr r="V56" s="14"/>
      </tp>
      <tp t="s">
        <v/>
        <stp/>
        <stp>BRN 22VP10175-ICE</stp>
        <stp>Last</stp>
        <tr r="V52" s="14"/>
      </tp>
      <tp t="s">
        <v/>
        <stp/>
        <stp>BRN 22VP10075-ICE</stp>
        <stp>Last</stp>
        <tr r="V48" s="14"/>
      </tp>
      <tp>
        <v>44792.543680555558</v>
        <stp/>
        <stp>BRN 22VP10300-ICE</stp>
        <stp>Time</stp>
        <tr r="X57" s="14"/>
      </tp>
      <tp>
        <v>44792.543321759258</v>
        <stp/>
        <stp>BRN 22VP10200-ICE</stp>
        <stp>Time</stp>
        <tr r="X53" s="14"/>
      </tp>
      <tp>
        <v>44792.543321759258</v>
        <stp/>
        <stp>BRN 22VP10100-ICE</stp>
        <stp>Time</stp>
        <tr r="X49" s="14"/>
      </tp>
      <tp>
        <v>44792.544027777774</v>
        <stp/>
        <stp>BRN 22VP10000-ICE</stp>
        <stp>Time</stp>
        <tr r="X45" s="14"/>
      </tp>
      <tp t="s">
        <v/>
        <stp/>
        <stp>BRN 22VP10300-ICE</stp>
        <stp>High</stp>
        <tr r="T57" s="14"/>
      </tp>
      <tp t="s">
        <v/>
        <stp/>
        <stp>BRN 22VP10200-ICE</stp>
        <stp>High</stp>
        <tr r="T53" s="14"/>
      </tp>
      <tp t="s">
        <v/>
        <stp/>
        <stp>BRN 22VP10100-ICE</stp>
        <stp>High</stp>
        <tr r="T49" s="14"/>
      </tp>
      <tp t="s">
        <v/>
        <stp/>
        <stp>BRN 22VP10000-ICE</stp>
        <stp>High</stp>
        <tr r="T45" s="14"/>
      </tp>
      <tp>
        <v>44792.543680555558</v>
        <stp/>
        <stp>BRN 22VP10325-ICE</stp>
        <stp>Time</stp>
        <tr r="X58" s="14"/>
      </tp>
      <tp>
        <v>44792.543321759258</v>
        <stp/>
        <stp>BRN 22VP10225-ICE</stp>
        <stp>Time</stp>
        <tr r="X54" s="14"/>
      </tp>
      <tp>
        <v>44792.543263888889</v>
        <stp/>
        <stp>BRN 22VP10125-ICE</stp>
        <stp>Time</stp>
        <tr r="X50" s="14"/>
      </tp>
      <tp>
        <v>44792.543680555558</v>
        <stp/>
        <stp>BRN 22VP10025-ICE</stp>
        <stp>Time</stp>
        <tr r="X46" s="14"/>
      </tp>
      <tp t="s">
        <v/>
        <stp/>
        <stp>BRN 22VP10325-ICE</stp>
        <stp>High</stp>
        <tr r="T58" s="14"/>
      </tp>
      <tp t="s">
        <v/>
        <stp/>
        <stp>BRN 22VP10225-ICE</stp>
        <stp>High</stp>
        <tr r="T54" s="14"/>
      </tp>
      <tp t="s">
        <v/>
        <stp/>
        <stp>BRN 22VP10125-ICE</stp>
        <stp>High</stp>
        <tr r="T50" s="14"/>
      </tp>
      <tp t="s">
        <v/>
        <stp/>
        <stp>BRN 22VP10025-ICE</stp>
        <stp>High</stp>
        <tr r="T46" s="14"/>
      </tp>
      <tp>
        <v>99.5</v>
        <stp/>
        <stp>*OBST</stp>
        <stp>BRN-ICE</stp>
        <stp>9</stp>
        <tr r="P26" s="15"/>
        <tr r="P43" s="14"/>
      </tp>
      <tp>
        <v>99.25</v>
        <stp/>
        <stp>*OBST</stp>
        <stp>BRN-ICE</stp>
        <stp>8</stp>
        <tr r="P25" s="15"/>
        <tr r="P42" s="14"/>
      </tp>
      <tp>
        <v>99</v>
        <stp/>
        <stp>*OBST</stp>
        <stp>BRN-ICE</stp>
        <stp>7</stp>
        <tr r="P24" s="15"/>
        <tr r="P41" s="14"/>
      </tp>
      <tp>
        <v>98.75</v>
        <stp/>
        <stp>*OBST</stp>
        <stp>BRN-ICE</stp>
        <stp>6</stp>
        <tr r="P40" s="14"/>
        <tr r="P23" s="15"/>
      </tp>
      <tp>
        <v>98.5</v>
        <stp/>
        <stp>*OBST</stp>
        <stp>BRN-ICE</stp>
        <stp>5</stp>
        <tr r="P22" s="15"/>
        <tr r="P39" s="14"/>
      </tp>
      <tp>
        <v>98.25</v>
        <stp/>
        <stp>*OBST</stp>
        <stp>BRN-ICE</stp>
        <stp>4</stp>
        <tr r="P38" s="14"/>
        <tr r="P21" s="15"/>
      </tp>
      <tp>
        <v>98</v>
        <stp/>
        <stp>*OBST</stp>
        <stp>BRN-ICE</stp>
        <stp>3</stp>
        <tr r="P20" s="15"/>
        <tr r="P37" s="14"/>
      </tp>
      <tp>
        <v>97.75</v>
        <stp/>
        <stp>*OBST</stp>
        <stp>BRN-ICE</stp>
        <stp>2</stp>
        <tr r="P36" s="14"/>
        <tr r="P19" s="15"/>
      </tp>
      <tp>
        <v>97.5</v>
        <stp/>
        <stp>*OBST</stp>
        <stp>BRN-ICE</stp>
        <stp>1</stp>
        <tr r="P35" s="14"/>
        <tr r="P18" s="15"/>
      </tp>
      <tp>
        <v>97.25</v>
        <stp/>
        <stp>*OBST</stp>
        <stp>BRN-ICE</stp>
        <stp>0</stp>
        <tr r="P34" s="14"/>
        <tr r="P17" s="15"/>
      </tp>
      <tp>
        <v>44792.543321759258</v>
        <stp/>
        <stp>BRN 22VP10250-ICE</stp>
        <stp>Time</stp>
        <tr r="X55" s="14"/>
      </tp>
      <tp>
        <v>44792.543587962966</v>
        <stp/>
        <stp>BRN 22VP10150-ICE</stp>
        <stp>Time</stp>
        <tr r="X51" s="14"/>
      </tp>
      <tp>
        <v>44792.543599537035</v>
        <stp/>
        <stp>BRN 22VP10050-ICE</stp>
        <stp>Time</stp>
        <tr r="X47" s="14"/>
      </tp>
      <tp t="s">
        <v/>
        <stp/>
        <stp>BRN 22VP10250-ICE</stp>
        <stp>High</stp>
        <tr r="T55" s="14"/>
      </tp>
      <tp t="s">
        <v/>
        <stp/>
        <stp>BRN 22VP10150-ICE</stp>
        <stp>High</stp>
        <tr r="T51" s="14"/>
      </tp>
      <tp t="s">
        <v/>
        <stp/>
        <stp>BRN 22VP10050-ICE</stp>
        <stp>High</stp>
        <tr r="T47" s="14"/>
      </tp>
      <tp>
        <v>96.25</v>
        <stp/>
        <stp>*OBST</stp>
        <stp>BRN-ICE</stp>
        <stp>-4</stp>
        <tr r="P13" s="15"/>
        <tr r="P30" s="14"/>
      </tp>
      <tp>
        <v>96</v>
        <stp/>
        <stp>*OBST</stp>
        <stp>BRN-ICE</stp>
        <stp>-5</stp>
        <tr r="P29" s="14"/>
        <tr r="P12" s="15"/>
      </tp>
      <tp>
        <v>95.75</v>
        <stp/>
        <stp>*OBST</stp>
        <stp>BRN-ICE</stp>
        <stp>-6</stp>
        <tr r="P11" s="15"/>
        <tr r="P28" s="14"/>
      </tp>
      <tp>
        <v>95.5</v>
        <stp/>
        <stp>*OBST</stp>
        <stp>BRN-ICE</stp>
        <stp>-7</stp>
        <tr r="P10" s="15"/>
        <tr r="P27" s="14"/>
      </tp>
      <tp>
        <v>97</v>
        <stp/>
        <stp>*OBST</stp>
        <stp>BRN-ICE</stp>
        <stp>-1</stp>
        <tr r="P16" s="15"/>
        <tr r="P33" s="14"/>
      </tp>
      <tp>
        <v>96.75</v>
        <stp/>
        <stp>*OBST</stp>
        <stp>BRN-ICE</stp>
        <stp>-2</stp>
        <tr r="P15" s="15"/>
        <tr r="P32" s="14"/>
      </tp>
      <tp>
        <v>96.5</v>
        <stp/>
        <stp>*OBST</stp>
        <stp>BRN-ICE</stp>
        <stp>-3</stp>
        <tr r="P31" s="14"/>
        <tr r="P14" s="15"/>
      </tp>
      <tp>
        <v>95.25</v>
        <stp/>
        <stp>*OBST</stp>
        <stp>BRN-ICE</stp>
        <stp>-8</stp>
        <tr r="P9" s="15"/>
        <tr r="P26" s="14"/>
      </tp>
      <tp>
        <v>95</v>
        <stp/>
        <stp>*OBST</stp>
        <stp>BRN-ICE</stp>
        <stp>-9</stp>
        <tr r="P8" s="15"/>
        <tr r="P25" s="14"/>
      </tp>
      <tp>
        <v>103.25</v>
        <stp/>
        <stp>*OBST</stp>
        <stp>BRN-ICE</stp>
        <stp>24</stp>
        <tr r="P58" s="14"/>
      </tp>
      <tp>
        <v>102.25</v>
        <stp/>
        <stp>*OBST</stp>
        <stp>BRN-ICE</stp>
        <stp>20</stp>
        <tr r="P54" s="14"/>
      </tp>
      <tp>
        <v>102.5</v>
        <stp/>
        <stp>*OBST</stp>
        <stp>BRN-ICE</stp>
        <stp>21</stp>
        <tr r="P55" s="14"/>
      </tp>
      <tp>
        <v>102.75</v>
        <stp/>
        <stp>*OBST</stp>
        <stp>BRN-ICE</stp>
        <stp>22</stp>
        <tr r="P56" s="14"/>
      </tp>
      <tp>
        <v>103</v>
        <stp/>
        <stp>*OBST</stp>
        <stp>BRN-ICE</stp>
        <stp>23</stp>
        <tr r="P57" s="14"/>
      </tp>
      <tp>
        <v>100.75</v>
        <stp/>
        <stp>*OBST</stp>
        <stp>BRN-ICE</stp>
        <stp>14</stp>
        <tr r="P48" s="14"/>
      </tp>
      <tp>
        <v>101</v>
        <stp/>
        <stp>*OBST</stp>
        <stp>BRN-ICE</stp>
        <stp>15</stp>
        <tr r="P49" s="14"/>
      </tp>
      <tp>
        <v>101.25</v>
        <stp/>
        <stp>*OBST</stp>
        <stp>BRN-ICE</stp>
        <stp>16</stp>
        <tr r="P50" s="14"/>
      </tp>
      <tp>
        <v>101.5</v>
        <stp/>
        <stp>*OBST</stp>
        <stp>BRN-ICE</stp>
        <stp>17</stp>
        <tr r="P51" s="14"/>
      </tp>
      <tp>
        <v>99.75</v>
        <stp/>
        <stp>*OBST</stp>
        <stp>BRN-ICE</stp>
        <stp>10</stp>
        <tr r="P44" s="14"/>
      </tp>
      <tp>
        <v>100</v>
        <stp/>
        <stp>*OBST</stp>
        <stp>BRN-ICE</stp>
        <stp>11</stp>
        <tr r="P45" s="14"/>
      </tp>
      <tp>
        <v>100.25</v>
        <stp/>
        <stp>*OBST</stp>
        <stp>BRN-ICE</stp>
        <stp>12</stp>
        <tr r="P46" s="14"/>
      </tp>
      <tp>
        <v>100.5</v>
        <stp/>
        <stp>*OBST</stp>
        <stp>BRN-ICE</stp>
        <stp>13</stp>
        <tr r="P47" s="14"/>
      </tp>
      <tp>
        <v>101.75</v>
        <stp/>
        <stp>*OBST</stp>
        <stp>BRN-ICE</stp>
        <stp>18</stp>
        <tr r="P52" s="14"/>
      </tp>
      <tp>
        <v>102</v>
        <stp/>
        <stp>*OBST</stp>
        <stp>BRN-ICE</stp>
        <stp>19</stp>
        <tr r="P53" s="14"/>
      </tp>
      <tp>
        <v>44792.543680555558</v>
        <stp/>
        <stp>BRN 22VP10275-ICE</stp>
        <stp>Time</stp>
        <tr r="X56" s="14"/>
      </tp>
      <tp>
        <v>44792.543321759258</v>
        <stp/>
        <stp>BRN 22VP10175-ICE</stp>
        <stp>Time</stp>
        <tr r="X52" s="14"/>
      </tp>
      <tp>
        <v>44792.543935185182</v>
        <stp/>
        <stp>BRN 22VP10075-ICE</stp>
        <stp>Time</stp>
        <tr r="X48" s="14"/>
      </tp>
      <tp t="s">
        <v/>
        <stp/>
        <stp>BRN 22VP10275-ICE</stp>
        <stp>High</stp>
        <tr r="T56" s="14"/>
      </tp>
      <tp t="s">
        <v/>
        <stp/>
        <stp>BRN 22VP10175-ICE</stp>
        <stp>High</stp>
        <tr r="T52" s="14"/>
      </tp>
      <tp t="s">
        <v/>
        <stp/>
        <stp>BRN 22VP10075-ICE</stp>
        <stp>High</stp>
        <tr r="T48" s="14"/>
      </tp>
      <tp t="s">
        <v/>
        <stp/>
        <stp>BRN 22VC10325-ICE</stp>
        <stp>Last</stp>
        <tr r="H58" s="14"/>
      </tp>
      <tp t="s">
        <v/>
        <stp/>
        <stp>BRN 22VC10225-ICE</stp>
        <stp>Last</stp>
        <tr r="H54" s="14"/>
      </tp>
      <tp t="s">
        <v/>
        <stp/>
        <stp>BRN 22VC10125-ICE</stp>
        <stp>Last</stp>
        <tr r="H50" s="14"/>
      </tp>
      <tp t="s">
        <v/>
        <stp/>
        <stp>BRN 22VC10025-ICE</stp>
        <stp>Last</stp>
        <tr r="H46" s="14"/>
      </tp>
      <tp>
        <v>0.53</v>
        <stp/>
        <stp>BRN 22VC10300-ICE</stp>
        <stp>Last</stp>
        <tr r="H57" s="14"/>
      </tp>
      <tp>
        <v>0.67</v>
        <stp/>
        <stp>BRN 22VC10200-ICE</stp>
        <stp>Last</stp>
        <tr r="H53" s="14"/>
      </tp>
      <tp>
        <v>0.91</v>
        <stp/>
        <stp>BRN 22VC10100-ICE</stp>
        <stp>Last</stp>
        <tr r="H49" s="14"/>
      </tp>
      <tp>
        <v>1.06</v>
        <stp/>
        <stp>BRN 22VC10000-ICE</stp>
        <stp>Last</stp>
        <tr r="H45" s="14"/>
      </tp>
      <tp t="s">
        <v/>
        <stp/>
        <stp>BRN 22VC10275-ICE</stp>
        <stp>Last</stp>
        <tr r="H56" s="14"/>
      </tp>
      <tp t="s">
        <v/>
        <stp/>
        <stp>BRN 22VC10175-ICE</stp>
        <stp>Last</stp>
        <tr r="H52" s="14"/>
      </tp>
      <tp t="s">
        <v/>
        <stp/>
        <stp>BRN 22VC10075-ICE</stp>
        <stp>Last</stp>
        <tr r="H48" s="14"/>
      </tp>
      <tp>
        <v>44798</v>
        <stp/>
        <stp>BRN 22VC9100-ICE</stp>
        <stp>Expiration</stp>
        <tr r="A63" s="14"/>
      </tp>
      <tp>
        <v>0.56999999999999995</v>
        <stp/>
        <stp>BRN 22VC10250-ICE</stp>
        <stp>Last</stp>
        <tr r="H55" s="14"/>
      </tp>
      <tp>
        <v>0.71</v>
        <stp/>
        <stp>BRN 22VC10150-ICE</stp>
        <stp>Last</stp>
        <tr r="H51" s="14"/>
      </tp>
      <tp t="s">
        <v/>
        <stp/>
        <stp>BRN 22VC10050-ICE</stp>
        <stp>Last</stp>
        <tr r="H47" s="14"/>
      </tp>
      <tp>
        <v>44792.544062499997</v>
        <stp/>
        <stp>BRN 22VC10325-ICE</stp>
        <stp>Time</stp>
        <tr r="J58" s="14"/>
      </tp>
      <tp>
        <v>44792.544062499997</v>
        <stp/>
        <stp>BRN 22VC10225-ICE</stp>
        <stp>Time</stp>
        <tr r="J54" s="14"/>
      </tp>
      <tp>
        <v>44792.544016203705</v>
        <stp/>
        <stp>BRN 22VC10125-ICE</stp>
        <stp>Time</stp>
        <tr r="J50" s="14"/>
      </tp>
      <tp>
        <v>44792.544050925928</v>
        <stp/>
        <stp>BRN 22VC10025-ICE</stp>
        <stp>Time</stp>
        <tr r="J46" s="14"/>
      </tp>
      <tp t="s">
        <v/>
        <stp/>
        <stp>BRN 22VC10325-ICE</stp>
        <stp>High</stp>
        <tr r="F58" s="14"/>
      </tp>
      <tp t="s">
        <v/>
        <stp/>
        <stp>BRN 22VC10225-ICE</stp>
        <stp>High</stp>
        <tr r="F54" s="14"/>
      </tp>
      <tp t="s">
        <v/>
        <stp/>
        <stp>BRN 22VC10125-ICE</stp>
        <stp>High</stp>
        <tr r="F50" s="14"/>
      </tp>
      <tp t="s">
        <v/>
        <stp/>
        <stp>BRN 22VC10025-ICE</stp>
        <stp>High</stp>
        <tr r="F46" s="14"/>
      </tp>
      <tp>
        <v>0.51919889111892736</v>
        <stp/>
        <stp>*QBS</stp>
        <stp>BRN 22VP9400-ICE</stp>
        <stp>ImpVol</stp>
        <stp>0.02</stp>
        <stp>0.02</stp>
        <stp>Market</stp>
        <stp>Recent</stp>
        <tr r="AC21" s="14"/>
      </tp>
      <tp>
        <v>0.51480695837938883</v>
        <stp/>
        <stp>*QBS</stp>
        <stp>BRN 22VC9400-ICE</stp>
        <stp>ImpVol</stp>
        <stp>0.02</stp>
        <stp>0.02</stp>
        <stp>Market</stp>
        <stp>Recent</stp>
        <tr r="O21" s="14"/>
      </tp>
      <tp>
        <v>0.5141084358788337</v>
        <stp/>
        <stp>*QBS</stp>
        <stp>BRN 22VP9425-ICE</stp>
        <stp>ImpVol</stp>
        <stp>0.02</stp>
        <stp>0.02</stp>
        <stp>Market</stp>
        <stp>Recent</stp>
        <tr r="AC22" s="14"/>
      </tp>
      <tp>
        <v>0.50977761417899059</v>
        <stp/>
        <stp>*QBS</stp>
        <stp>BRN 22VC9425-ICE</stp>
        <stp>ImpVol</stp>
        <stp>0.02</stp>
        <stp>0.02</stp>
        <stp>Market</stp>
        <stp>Recent</stp>
        <tr r="O22" s="14"/>
      </tp>
      <tp>
        <v>0.50950338027649689</v>
        <stp/>
        <stp>*QBS</stp>
        <stp>BRN 22VP9450-ICE</stp>
        <stp>ImpVol</stp>
        <stp>0.02</stp>
        <stp>0.02</stp>
        <stp>Market</stp>
        <stp>Recent</stp>
        <tr r="AC23" s="14"/>
      </tp>
      <tp>
        <v>0.50522929651051174</v>
        <stp/>
        <stp>*QBS</stp>
        <stp>BRN 22VC9450-ICE</stp>
        <stp>ImpVol</stp>
        <stp>0.02</stp>
        <stp>0.02</stp>
        <stp>Market</stp>
        <stp>Recent</stp>
        <tr r="O23" s="14"/>
      </tp>
      <tp>
        <v>0.50533387375157479</v>
        <stp/>
        <stp>*QBS</stp>
        <stp>BRN 22VP9475-ICE</stp>
        <stp>ImpVol</stp>
        <stp>0.02</stp>
        <stp>0.02</stp>
        <stp>Market</stp>
        <stp>Recent</stp>
        <tr r="AC24" s="14"/>
        <tr r="W7" s="15"/>
      </tp>
      <tp>
        <v>0.50001206997574266</v>
        <stp/>
        <stp>*QBS</stp>
        <stp>BRN 22VC9475-ICE</stp>
        <stp>ImpVol</stp>
        <stp>0.02</stp>
        <stp>0.02</stp>
        <stp>Market</stp>
        <stp>Recent</stp>
        <tr r="O24" s="14"/>
        <tr r="M7" s="15"/>
      </tp>
      <tp>
        <v>0.50155492286476921</v>
        <stp/>
        <stp>*QBS</stp>
        <stp>BRN 22VP9500-ICE</stp>
        <stp>ImpVol</stp>
        <stp>0.02</stp>
        <stp>0.02</stp>
        <stp>Market</stp>
        <stp>Recent</stp>
        <tr r="W8" s="15"/>
        <tr r="AC25" s="14"/>
      </tp>
      <tp>
        <v>0.49954373133034019</v>
        <stp/>
        <stp>*QBS</stp>
        <stp>BRN 22VC9500-ICE</stp>
        <stp>ImpVol</stp>
        <stp>0.02</stp>
        <stp>0.02</stp>
        <stp>Market</stp>
        <stp>Recent</stp>
        <tr r="M8" s="15"/>
        <tr r="O25" s="14"/>
      </tp>
      <tp>
        <v>0.49599306428587614</v>
        <stp/>
        <stp>*QBS</stp>
        <stp>BRN 22VP9525-ICE</stp>
        <stp>ImpVol</stp>
        <stp>0.02</stp>
        <stp>0.02</stp>
        <stp>Market</stp>
        <stp>Recent</stp>
        <tr r="W9" s="15"/>
        <tr r="AC26" s="14"/>
      </tp>
      <tp>
        <v>0.49505871228115167</v>
        <stp/>
        <stp>*QBS</stp>
        <stp>BRN 22VC9525-ICE</stp>
        <stp>ImpVol</stp>
        <stp>0.02</stp>
        <stp>0.02</stp>
        <stp>Market</stp>
        <stp>Recent</stp>
        <tr r="M9" s="15"/>
        <tr r="O26" s="14"/>
      </tp>
      <tp>
        <v>0.49185260437657369</v>
        <stp/>
        <stp>*QBS</stp>
        <stp>BRN 22VP9550-ICE</stp>
        <stp>ImpVol</stp>
        <stp>0.02</stp>
        <stp>0.02</stp>
        <stp>Market</stp>
        <stp>Recent</stp>
        <tr r="AC27" s="14"/>
        <tr r="W10" s="15"/>
      </tp>
      <tp>
        <v>0.49091265330466721</v>
        <stp/>
        <stp>*QBS</stp>
        <stp>BRN 22VC9550-ICE</stp>
        <stp>ImpVol</stp>
        <stp>0.02</stp>
        <stp>0.02</stp>
        <stp>Market</stp>
        <stp>Recent</stp>
        <tr r="O27" s="14"/>
        <tr r="M10" s="15"/>
      </tp>
      <tp>
        <v>0.48801575964160193</v>
        <stp/>
        <stp>*QBS</stp>
        <stp>BRN 22VP9575-ICE</stp>
        <stp>ImpVol</stp>
        <stp>0.02</stp>
        <stp>0.02</stp>
        <stp>Market</stp>
        <stp>Recent</stp>
        <tr r="AC28" s="14"/>
        <tr r="W11" s="15"/>
      </tp>
      <tp>
        <v>0.4870692072823678</v>
        <stp/>
        <stp>*QBS</stp>
        <stp>BRN 22VC9575-ICE</stp>
        <stp>ImpVol</stp>
        <stp>0.02</stp>
        <stp>0.02</stp>
        <stp>Market</stp>
        <stp>Recent</stp>
        <tr r="M11" s="15"/>
        <tr r="O28" s="14"/>
      </tp>
      <tp>
        <v>0.4834187223163342</v>
        <stp/>
        <stp>*QBS</stp>
        <stp>BRN 22VP9600-ICE</stp>
        <stp>ImpVol</stp>
        <stp>0.02</stp>
        <stp>0.02</stp>
        <stp>Market</stp>
        <stp>Recent</stp>
        <tr r="W12" s="15"/>
        <tr r="AC29" s="14"/>
      </tp>
      <tp>
        <v>0.48246437058438224</v>
        <stp/>
        <stp>*QBS</stp>
        <stp>BRN 22VC9600-ICE</stp>
        <stp>ImpVol</stp>
        <stp>0.02</stp>
        <stp>0.02</stp>
        <stp>Market</stp>
        <stp>Recent</stp>
        <tr r="O29" s="14"/>
        <tr r="M12" s="15"/>
      </tp>
      <tp>
        <v>0.48010477239993971</v>
        <stp/>
        <stp>*QBS</stp>
        <stp>BRN 22VP9625-ICE</stp>
        <stp>ImpVol</stp>
        <stp>0.02</stp>
        <stp>0.02</stp>
        <stp>Market</stp>
        <stp>Recent</stp>
        <tr r="W13" s="15"/>
        <tr r="AC30" s="14"/>
      </tp>
      <tp>
        <v>0.47811826612453495</v>
        <stp/>
        <stp>*QBS</stp>
        <stp>BRN 22VC9625-ICE</stp>
        <stp>ImpVol</stp>
        <stp>0.02</stp>
        <stp>0.02</stp>
        <stp>Market</stp>
        <stp>Recent</stp>
        <tr r="O30" s="14"/>
        <tr r="M13" s="15"/>
      </tp>
      <tp>
        <v>0.4759909697839772</v>
        <stp/>
        <stp>*QBS</stp>
        <stp>BRN 22VP9650-ICE</stp>
        <stp>ImpVol</stp>
        <stp>0.02</stp>
        <stp>0.02</stp>
        <stp>Market</stp>
        <stp>Recent</stp>
        <tr r="W14" s="15"/>
        <tr r="AC31" s="14"/>
      </tp>
      <tp>
        <v>0.47400091081407347</v>
        <stp/>
        <stp>*QBS</stp>
        <stp>BRN 22VC9650-ICE</stp>
        <stp>ImpVol</stp>
        <stp>0.02</stp>
        <stp>0.02</stp>
        <stp>Market</stp>
        <stp>Recent</stp>
        <tr r="M14" s="15"/>
        <tr r="O31" s="14"/>
      </tp>
      <tp>
        <v>0.47208237345904963</v>
        <stp/>
        <stp>*QBS</stp>
        <stp>BRN 22VP9675-ICE</stp>
        <stp>ImpVol</stp>
        <stp>0.02</stp>
        <stp>0.02</stp>
        <stp>Market</stp>
        <stp>Recent</stp>
        <tr r="W15" s="15"/>
        <tr r="AC32" s="14"/>
      </tp>
      <tp>
        <v>0.4700855716665806</v>
        <stp/>
        <stp>*QBS</stp>
        <stp>BRN 22VC9675-ICE</stp>
        <stp>ImpVol</stp>
        <stp>0.02</stp>
        <stp>0.02</stp>
        <stp>Market</stp>
        <stp>Recent</stp>
        <tr r="M15" s="15"/>
        <tr r="O32" s="14"/>
      </tp>
      <tp>
        <v>0.46835554314488093</v>
        <stp/>
        <stp>*QBS</stp>
        <stp>BRN 22VP9700-ICE</stp>
        <stp>ImpVol</stp>
        <stp>0.02</stp>
        <stp>0.02</stp>
        <stp>Market</stp>
        <stp>Recent</stp>
        <tr r="W16" s="15"/>
        <tr r="AC33" s="14"/>
      </tp>
      <tp>
        <v>0.4683648217455777</v>
        <stp/>
        <stp>*QBS</stp>
        <stp>BRN 22VC9700-ICE</stp>
        <stp>ImpVol</stp>
        <stp>0.02</stp>
        <stp>0.02</stp>
        <stp>Market</stp>
        <stp>Recent</stp>
        <tr r="M16" s="15"/>
        <tr r="O33" s="14"/>
      </tp>
      <tp>
        <v>0.46479265372864964</v>
        <stp/>
        <stp>*QBS</stp>
        <stp>BRN 22VP9725-ICE</stp>
        <stp>ImpVol</stp>
        <stp>0.02</stp>
        <stp>0.02</stp>
        <stp>Market</stp>
        <stp>Recent</stp>
        <tr r="AC34" s="14"/>
        <tr r="W17" s="15"/>
      </tp>
      <tp>
        <v>0.46377867680634782</v>
        <stp/>
        <stp>*QBS</stp>
        <stp>BRN 22VC9725-ICE</stp>
        <stp>ImpVol</stp>
        <stp>0.02</stp>
        <stp>0.02</stp>
        <stp>Market</stp>
        <stp>Recent</stp>
        <tr r="M17" s="15"/>
        <tr r="O34" s="14"/>
      </tp>
      <tp>
        <v>0.46238405850956321</v>
        <stp/>
        <stp>*QBS</stp>
        <stp>BRN 22VP9750-ICE</stp>
        <stp>ImpVol</stp>
        <stp>0.02</stp>
        <stp>0.02</stp>
        <stp>Market</stp>
        <stp>Recent</stp>
        <tr r="W18" s="15"/>
        <tr r="AC35" s="14"/>
      </tp>
      <tp>
        <v>0.45933865508244376</v>
        <stp/>
        <stp>*QBS</stp>
        <stp>BRN 22VC9750-ICE</stp>
        <stp>ImpVol</stp>
        <stp>0.02</stp>
        <stp>0.02</stp>
        <stp>Market</stp>
        <stp>Recent</stp>
        <tr r="O35" s="14"/>
        <tr r="M18" s="15"/>
      </tp>
      <tp>
        <v>0.45910081368816552</v>
        <stp/>
        <stp>*QBS</stp>
        <stp>BRN 22VP9775-ICE</stp>
        <stp>ImpVol</stp>
        <stp>0.02</stp>
        <stp>0.02</stp>
        <stp>Market</stp>
        <stp>Recent</stp>
        <tr r="AC36" s="14"/>
        <tr r="W19" s="15"/>
      </tp>
      <tp>
        <v>0.45704102853485623</v>
        <stp/>
        <stp>*QBS</stp>
        <stp>BRN 22VC9775-ICE</stp>
        <stp>ImpVol</stp>
        <stp>0.02</stp>
        <stp>0.02</stp>
        <stp>Market</stp>
        <stp>Recent</stp>
        <tr r="M19" s="15"/>
        <tr r="O36" s="14"/>
      </tp>
      <tp>
        <v>0.57529140086541786</v>
        <stp/>
        <stp>*QBS</stp>
        <stp>BRN 22VP9100-ICE</stp>
        <stp>ImpVol</stp>
        <stp>0.02</stp>
        <stp>0.02</stp>
        <stp>Market</stp>
        <stp>Recent</stp>
        <tr r="AC9" s="14"/>
      </tp>
      <tp>
        <v>0.56973200383066092</v>
        <stp/>
        <stp>*QBS</stp>
        <stp>BRN 22VC9100-ICE</stp>
        <stp>ImpVol</stp>
        <stp>0.02</stp>
        <stp>0.02</stp>
        <stp>Market</stp>
        <stp>Recent</stp>
        <tr r="O9" s="14"/>
      </tp>
      <tp>
        <v>0.56906572416306678</v>
        <stp/>
        <stp>*QBS</stp>
        <stp>BRN 22VP9125-ICE</stp>
        <stp>ImpVol</stp>
        <stp>0.02</stp>
        <stp>0.02</stp>
        <stp>Market</stp>
        <stp>Recent</stp>
        <tr r="AC10" s="14"/>
      </tp>
      <tp>
        <v>0.56059487613644277</v>
        <stp/>
        <stp>*QBS</stp>
        <stp>BRN 22VC9125-ICE</stp>
        <stp>ImpVol</stp>
        <stp>0.02</stp>
        <stp>0.02</stp>
        <stp>Market</stp>
        <stp>Recent</stp>
        <tr r="O10" s="14"/>
      </tp>
      <tp>
        <v>0.56533913448868367</v>
        <stp/>
        <stp>*QBS</stp>
        <stp>BRN 22VP9150-ICE</stp>
        <stp>ImpVol</stp>
        <stp>0.02</stp>
        <stp>0.02</stp>
        <stp>Market</stp>
        <stp>Recent</stp>
        <tr r="AC11" s="14"/>
      </tp>
      <tp>
        <v>0.55855776709312044</v>
        <stp/>
        <stp>*QBS</stp>
        <stp>BRN 22VC9150-ICE</stp>
        <stp>ImpVol</stp>
        <stp>0.02</stp>
        <stp>0.02</stp>
        <stp>Market</stp>
        <stp>Recent</stp>
        <tr r="O11" s="14"/>
      </tp>
      <tp>
        <v>0.56105006818972702</v>
        <stp/>
        <stp>*QBS</stp>
        <stp>BRN 22VP9175-ICE</stp>
        <stp>ImpVol</stp>
        <stp>0.02</stp>
        <stp>0.02</stp>
        <stp>Market</stp>
        <stp>Recent</stp>
        <tr r="AC12" s="14"/>
      </tp>
      <tp>
        <v>0.55585782148574747</v>
        <stp/>
        <stp>*QBS</stp>
        <stp>BRN 22VC9175-ICE</stp>
        <stp>ImpVol</stp>
        <stp>0.02</stp>
        <stp>0.02</stp>
        <stp>Market</stp>
        <stp>Recent</stp>
        <tr r="O12" s="14"/>
      </tp>
      <tp>
        <v>0.55621910434955524</v>
        <stp/>
        <stp>*QBS</stp>
        <stp>BRN 22VP9200-ICE</stp>
        <stp>ImpVol</stp>
        <stp>0.02</stp>
        <stp>0.02</stp>
        <stp>Market</stp>
        <stp>Recent</stp>
        <tr r="AC13" s="14"/>
      </tp>
      <tp>
        <v>0.55113708496390146</v>
        <stp/>
        <stp>*QBS</stp>
        <stp>BRN 22VC9200-ICE</stp>
        <stp>ImpVol</stp>
        <stp>0.02</stp>
        <stp>0.02</stp>
        <stp>Market</stp>
        <stp>Recent</stp>
        <tr r="O13" s="14"/>
      </tp>
      <tp>
        <v>0.55086308058661326</v>
        <stp/>
        <stp>*QBS</stp>
        <stp>BRN 22VP9225-ICE</stp>
        <stp>ImpVol</stp>
        <stp>0.02</stp>
        <stp>0.02</stp>
        <stp>Market</stp>
        <stp>Recent</stp>
        <tr r="AC14" s="14"/>
      </tp>
      <tp>
        <v>0.54316520555866965</v>
        <stp/>
        <stp>*QBS</stp>
        <stp>BRN 22VC9225-ICE</stp>
        <stp>ImpVol</stp>
        <stp>0.02</stp>
        <stp>0.02</stp>
        <stp>Market</stp>
        <stp>Recent</stp>
        <tr r="O14" s="14"/>
      </tp>
      <tp>
        <v>0.54631391340722302</v>
        <stp/>
        <stp>*QBS</stp>
        <stp>BRN 22VP9250-ICE</stp>
        <stp>ImpVol</stp>
        <stp>0.02</stp>
        <stp>0.02</stp>
        <stp>Market</stp>
        <stp>Recent</stp>
        <tr r="AC15" s="14"/>
      </tp>
      <tp>
        <v>0.54011035902365168</v>
        <stp/>
        <stp>*QBS</stp>
        <stp>BRN 22VC9250-ICE</stp>
        <stp>ImpVol</stp>
        <stp>0.02</stp>
        <stp>0.02</stp>
        <stp>Market</stp>
        <stp>Recent</stp>
        <tr r="O15" s="14"/>
      </tp>
      <tp>
        <v>0.54120387252067825</v>
        <stp/>
        <stp>*QBS</stp>
        <stp>BRN 22VP9275-ICE</stp>
        <stp>ImpVol</stp>
        <stp>0.02</stp>
        <stp>0.02</stp>
        <stp>Market</stp>
        <stp>Recent</stp>
        <tr r="AC16" s="14"/>
      </tp>
      <tp>
        <v>0.53641731617908606</v>
        <stp/>
        <stp>*QBS</stp>
        <stp>BRN 22VC9275-ICE</stp>
        <stp>ImpVol</stp>
        <stp>0.02</stp>
        <stp>0.02</stp>
        <stp>Market</stp>
        <stp>Recent</stp>
        <tr r="O16" s="14"/>
      </tp>
      <tp>
        <v>0.5368047499256815</v>
        <stp/>
        <stp>*QBS</stp>
        <stp>BRN 22VP9300-ICE</stp>
        <stp>ImpVol</stp>
        <stp>0.02</stp>
        <stp>0.02</stp>
        <stp>Market</stp>
        <stp>Recent</stp>
        <tr r="AC17" s="14"/>
      </tp>
      <tp>
        <v>0.5321083296567517</v>
        <stp/>
        <stp>*QBS</stp>
        <stp>BRN 22VC9300-ICE</stp>
        <stp>ImpVol</stp>
        <stp>0.02</stp>
        <stp>0.02</stp>
        <stp>Market</stp>
        <stp>Recent</stp>
        <tr r="O17" s="14"/>
      </tp>
      <tp>
        <v>0.53181480157525107</v>
        <stp/>
        <stp>*QBS</stp>
        <stp>BRN 22VP9325-ICE</stp>
        <stp>ImpVol</stp>
        <stp>0.02</stp>
        <stp>0.02</stp>
        <stp>Market</stp>
        <stp>Recent</stp>
        <tr r="AC18" s="14"/>
      </tp>
      <tp>
        <v>0.52966726882455117</v>
        <stp/>
        <stp>*QBS</stp>
        <stp>BRN 22VC9325-ICE</stp>
        <stp>ImpVol</stp>
        <stp>0.02</stp>
        <stp>0.02</stp>
        <stp>Market</stp>
        <stp>Recent</stp>
        <tr r="O18" s="14"/>
      </tp>
      <tp>
        <v>0.52865494934871726</v>
        <stp/>
        <stp>*QBS</stp>
        <stp>BRN 22VP9350-ICE</stp>
        <stp>ImpVol</stp>
        <stp>0.02</stp>
        <stp>0.02</stp>
        <stp>Market</stp>
        <stp>Recent</stp>
        <tr r="AC19" s="14"/>
      </tp>
      <tp>
        <v>0.52291664752645717</v>
        <stp/>
        <stp>*QBS</stp>
        <stp>BRN 22VC9350-ICE</stp>
        <stp>ImpVol</stp>
        <stp>0.02</stp>
        <stp>0.02</stp>
        <stp>Market</stp>
        <stp>Recent</stp>
        <tr r="O19" s="14"/>
      </tp>
      <tp>
        <v>0.5236505714491736</v>
        <stp/>
        <stp>*QBS</stp>
        <stp>BRN 22VP9375-ICE</stp>
        <stp>ImpVol</stp>
        <stp>0.02</stp>
        <stp>0.02</stp>
        <stp>Market</stp>
        <stp>Recent</stp>
        <tr r="AC20" s="14"/>
      </tp>
      <tp>
        <v>0.51800843262360063</v>
        <stp/>
        <stp>*QBS</stp>
        <stp>BRN 22VC9375-ICE</stp>
        <stp>ImpVol</stp>
        <stp>0.02</stp>
        <stp>0.02</stp>
        <stp>Market</stp>
        <stp>Recent</stp>
        <tr r="O20" s="14"/>
      </tp>
      <tp>
        <v>0.45695240899188011</v>
        <stp/>
        <stp>*QBS</stp>
        <stp>BRN 22VP9800-ICE</stp>
        <stp>ImpVol</stp>
        <stp>0.02</stp>
        <stp>0.02</stp>
        <stp>Market</stp>
        <stp>Recent</stp>
        <tr r="AC37" s="14"/>
        <tr r="W20" s="15"/>
      </tp>
      <tp>
        <v>0.45385266559543042</v>
        <stp/>
        <stp>*QBS</stp>
        <stp>BRN 22VC9800-ICE</stp>
        <stp>ImpVol</stp>
        <stp>0.02</stp>
        <stp>0.02</stp>
        <stp>Market</stp>
        <stp>Recent</stp>
        <tr r="O37" s="14"/>
        <tr r="M20" s="15"/>
      </tp>
      <tp>
        <v>0.45492939339851118</v>
        <stp/>
        <stp>*QBS</stp>
        <stp>BRN 22VP9825-ICE</stp>
        <stp>ImpVol</stp>
        <stp>0.02</stp>
        <stp>0.02</stp>
        <stp>Market</stp>
        <stp>Recent</stp>
        <tr r="AC38" s="14"/>
        <tr r="W21" s="15"/>
      </tp>
      <tp>
        <v>0.45281363521551871</v>
        <stp/>
        <stp>*QBS</stp>
        <stp>BRN 22VC9825-ICE</stp>
        <stp>ImpVol</stp>
        <stp>0.02</stp>
        <stp>0.02</stp>
        <stp>Market</stp>
        <stp>Recent</stp>
        <tr r="M21" s="15"/>
        <tr r="O38" s="14"/>
      </tp>
      <tp>
        <v>0.4520033577473403</v>
        <stp/>
        <stp>*QBS</stp>
        <stp>BRN 22VP9850-ICE</stp>
        <stp>ImpVol</stp>
        <stp>0.02</stp>
        <stp>0.02</stp>
        <stp>Market</stp>
        <stp>Recent</stp>
        <tr r="W22" s="15"/>
        <tr r="AC39" s="14"/>
      </tp>
      <tp>
        <v>0.44882280900108334</v>
        <stp/>
        <stp>*QBS</stp>
        <stp>BRN 22VC9850-ICE</stp>
        <stp>ImpVol</stp>
        <stp>0.02</stp>
        <stp>0.02</stp>
        <stp>Market</stp>
        <stp>Recent</stp>
        <tr r="M22" s="15"/>
        <tr r="O39" s="14"/>
      </tp>
      <tp>
        <v>0.45022599608691599</v>
        <stp/>
        <stp>*QBS</stp>
        <stp>BRN 22VP9875-ICE</stp>
        <stp>ImpVol</stp>
        <stp>0.02</stp>
        <stp>0.02</stp>
        <stp>Market</stp>
        <stp>Recent</stp>
        <tr r="AC40" s="14"/>
        <tr r="W23" s="15"/>
      </tp>
      <tp>
        <v>0.44699449466567065</v>
        <stp/>
        <stp>*QBS</stp>
        <stp>BRN 22VC9875-ICE</stp>
        <stp>ImpVol</stp>
        <stp>0.02</stp>
        <stp>0.02</stp>
        <stp>Market</stp>
        <stp>Recent</stp>
        <tr r="O40" s="14"/>
        <tr r="M23" s="15"/>
      </tp>
      <tp>
        <v>0.44753075702597794</v>
        <stp/>
        <stp>*QBS</stp>
        <stp>BRN 22VP9900-ICE</stp>
        <stp>ImpVol</stp>
        <stp>0.02</stp>
        <stp>0.02</stp>
        <stp>Market</stp>
        <stp>Recent</stp>
        <tr r="AC41" s="14"/>
        <tr r="W24" s="15"/>
      </tp>
      <tp>
        <v>0.44529417315974024</v>
        <stp/>
        <stp>*QBS</stp>
        <stp>BRN 22VC9900-ICE</stp>
        <stp>ImpVol</stp>
        <stp>0.02</stp>
        <stp>0.02</stp>
        <stp>Market</stp>
        <stp>Recent</stp>
        <tr r="M24" s="15"/>
        <tr r="O41" s="14"/>
      </tp>
      <tp>
        <v>0.44602021441691853</v>
        <stp/>
        <stp>*QBS</stp>
        <stp>BRN 22VP9925-ICE</stp>
        <stp>ImpVol</stp>
        <stp>0.02</stp>
        <stp>0.02</stp>
        <stp>Market</stp>
        <stp>Recent</stp>
        <tr r="W25" s="15"/>
        <tr r="AC42" s="14"/>
      </tp>
      <tp>
        <v>0.4426625755962123</v>
        <stp/>
        <stp>*QBS</stp>
        <stp>BRN 22VC9925-ICE</stp>
        <stp>ImpVol</stp>
        <stp>0.02</stp>
        <stp>0.02</stp>
        <stp>Market</stp>
        <stp>Recent</stp>
        <tr r="M25" s="15"/>
        <tr r="O42" s="14"/>
      </tp>
      <tp>
        <v>0.44466945333750768</v>
        <stp/>
        <stp>*QBS</stp>
        <stp>BRN 22VP9950-ICE</stp>
        <stp>ImpVol</stp>
        <stp>0.02</stp>
        <stp>0.02</stp>
        <stp>Market</stp>
        <stp>Recent</stp>
        <tr r="AC43" s="14"/>
        <tr r="W26" s="15"/>
      </tp>
      <tp>
        <v>0.4423251377078925</v>
        <stp/>
        <stp>*QBS</stp>
        <stp>BRN 22VC9950-ICE</stp>
        <stp>ImpVol</stp>
        <stp>0.02</stp>
        <stp>0.02</stp>
        <stp>Market</stp>
        <stp>Recent</stp>
        <tr r="O43" s="14"/>
        <tr r="M26" s="15"/>
      </tp>
      <tp>
        <v>0.44239022766827846</v>
        <stp/>
        <stp>*QBS</stp>
        <stp>BRN 22VP9975-ICE</stp>
        <stp>ImpVol</stp>
        <stp>0.02</stp>
        <stp>0.02</stp>
        <stp>Market</stp>
        <stp>Recent</stp>
        <tr r="AC44" s="14"/>
      </tp>
      <tp>
        <v>0.43998155390122717</v>
        <stp/>
        <stp>*QBS</stp>
        <stp>BRN 22VC9975-ICE</stp>
        <stp>ImpVol</stp>
        <stp>0.02</stp>
        <stp>0.02</stp>
        <stp>Market</stp>
        <stp>Recent</stp>
        <tr r="O44" s="14"/>
      </tp>
      <tp>
        <v>44792.544016203705</v>
        <stp/>
        <stp>BRN 22VC10300-ICE</stp>
        <stp>Time</stp>
        <tr r="J57" s="14"/>
      </tp>
      <tp>
        <v>44792.543842592589</v>
        <stp/>
        <stp>BRN 22VC10200-ICE</stp>
        <stp>Time</stp>
        <tr r="J53" s="14"/>
      </tp>
      <tp>
        <v>44792.544050925928</v>
        <stp/>
        <stp>BRN 22VC10100-ICE</stp>
        <stp>Time</stp>
        <tr r="J49" s="14"/>
      </tp>
      <tp>
        <v>44792.544050925928</v>
        <stp/>
        <stp>BRN 22VC10000-ICE</stp>
        <stp>Time</stp>
        <tr r="J45" s="14"/>
      </tp>
      <tp>
        <v>0.53</v>
        <stp/>
        <stp>BRN 22VC10300-ICE</stp>
        <stp>High</stp>
        <tr r="F57" s="14"/>
      </tp>
      <tp>
        <v>0.67</v>
        <stp/>
        <stp>BRN 22VC10200-ICE</stp>
        <stp>High</stp>
        <tr r="F53" s="14"/>
      </tp>
      <tp>
        <v>0.91</v>
        <stp/>
        <stp>BRN 22VC10100-ICE</stp>
        <stp>High</stp>
        <tr r="F49" s="14"/>
      </tp>
      <tp>
        <v>1.27</v>
        <stp/>
        <stp>BRN 22VC10000-ICE</stp>
        <stp>High</stp>
        <tr r="F45" s="14"/>
      </tp>
      <tp t="s">
        <v>BRN 22VP10325-ICE</v>
        <stp/>
        <stp>*OBSY</stp>
        <stp>BRN-ICE</stp>
        <stp>P</stp>
        <stp>103.25</stp>
        <tr r="Q58" s="14"/>
      </tp>
      <tp t="s">
        <v>BRN 22VP10225-ICE</v>
        <stp/>
        <stp>*OBSY</stp>
        <stp>BRN-ICE</stp>
        <stp>P</stp>
        <stp>102.25</stp>
        <tr r="Q54" s="14"/>
      </tp>
      <tp t="s">
        <v>BRN 22VP10125-ICE</v>
        <stp/>
        <stp>*OBSY</stp>
        <stp>BRN-ICE</stp>
        <stp>P</stp>
        <stp>101.25</stp>
        <tr r="Q50" s="14"/>
      </tp>
      <tp t="s">
        <v>BRN 22VP10025-ICE</v>
        <stp/>
        <stp>*OBSY</stp>
        <stp>BRN-ICE</stp>
        <stp>P</stp>
        <stp>100.25</stp>
        <tr r="Q46" s="14"/>
      </tp>
      <tp t="s">
        <v>BRN 22VC10025-ICE</v>
        <stp/>
        <stp>*OBSY</stp>
        <stp>BRN-ICE</stp>
        <stp>C</stp>
        <stp>100.25</stp>
        <tr r="C46" s="14"/>
      </tp>
      <tp t="s">
        <v>BRN 22VC10125-ICE</v>
        <stp/>
        <stp>*OBSY</stp>
        <stp>BRN-ICE</stp>
        <stp>C</stp>
        <stp>101.25</stp>
        <tr r="C50" s="14"/>
      </tp>
      <tp t="s">
        <v>BRN 22VC10225-ICE</v>
        <stp/>
        <stp>*OBSY</stp>
        <stp>BRN-ICE</stp>
        <stp>C</stp>
        <stp>102.25</stp>
        <tr r="C54" s="14"/>
      </tp>
      <tp t="s">
        <v>BRN 22VC10325-ICE</v>
        <stp/>
        <stp>*OBSY</stp>
        <stp>BRN-ICE</stp>
        <stp>C</stp>
        <stp>103.25</stp>
        <tr r="C58" s="14"/>
      </tp>
      <tp t="s">
        <v>BRN 22VP10275-ICE</v>
        <stp/>
        <stp>*OBSY</stp>
        <stp>BRN-ICE</stp>
        <stp>P</stp>
        <stp>102.75</stp>
        <tr r="Q56" s="14"/>
      </tp>
      <tp t="s">
        <v>BRN 22VP10175-ICE</v>
        <stp/>
        <stp>*OBSY</stp>
        <stp>BRN-ICE</stp>
        <stp>P</stp>
        <stp>101.75</stp>
        <tr r="Q52" s="14"/>
      </tp>
      <tp t="s">
        <v>BRN 22VP10075-ICE</v>
        <stp/>
        <stp>*OBSY</stp>
        <stp>BRN-ICE</stp>
        <stp>P</stp>
        <stp>100.75</stp>
        <tr r="Q48" s="14"/>
      </tp>
      <tp t="s">
        <v>BRN 22VC10075-ICE</v>
        <stp/>
        <stp>*OBSY</stp>
        <stp>BRN-ICE</stp>
        <stp>C</stp>
        <stp>100.75</stp>
        <tr r="C48" s="14"/>
      </tp>
      <tp t="s">
        <v>BRN 22VC10175-ICE</v>
        <stp/>
        <stp>*OBSY</stp>
        <stp>BRN-ICE</stp>
        <stp>C</stp>
        <stp>101.75</stp>
        <tr r="C52" s="14"/>
      </tp>
      <tp t="s">
        <v>BRN 22VC10275-ICE</v>
        <stp/>
        <stp>*OBSY</stp>
        <stp>BRN-ICE</stp>
        <stp>C</stp>
        <stp>102.75</stp>
        <tr r="C56" s="14"/>
      </tp>
      <tp>
        <v>44792.544062499997</v>
        <stp/>
        <stp>BRN 22VC10275-ICE</stp>
        <stp>Time</stp>
        <tr r="J56" s="14"/>
      </tp>
      <tp>
        <v>44792.544016203705</v>
        <stp/>
        <stp>BRN 22VC10175-ICE</stp>
        <stp>Time</stp>
        <tr r="J52" s="14"/>
      </tp>
      <tp>
        <v>44792.544050925928</v>
        <stp/>
        <stp>BRN 22VC10075-ICE</stp>
        <stp>Time</stp>
        <tr r="J48" s="14"/>
      </tp>
      <tp t="s">
        <v/>
        <stp/>
        <stp>BRN 22VC10275-ICE</stp>
        <stp>High</stp>
        <tr r="F56" s="14"/>
      </tp>
      <tp t="s">
        <v/>
        <stp/>
        <stp>BRN 22VC10175-ICE</stp>
        <stp>High</stp>
        <tr r="F52" s="14"/>
      </tp>
      <tp t="s">
        <v/>
        <stp/>
        <stp>BRN 22VC10075-ICE</stp>
        <stp>High</stp>
        <tr r="F48" s="14"/>
      </tp>
      <tp>
        <v>0.55000000000000004</v>
        <stp/>
        <stp>BRN 22V-ICE</stp>
        <stp>Change</stp>
        <tr r="I4" s="15"/>
        <tr r="E6" s="14"/>
      </tp>
      <tp>
        <v>44792.543935185182</v>
        <stp/>
        <stp>BRN 22VC10250-ICE</stp>
        <stp>Time</stp>
        <tr r="J55" s="14"/>
      </tp>
      <tp>
        <v>44792.544062499997</v>
        <stp/>
        <stp>BRN 22VC10150-ICE</stp>
        <stp>Time</stp>
        <tr r="J51" s="14"/>
      </tp>
      <tp>
        <v>44792.544062499997</v>
        <stp/>
        <stp>BRN 22VC10050-ICE</stp>
        <stp>Time</stp>
        <tr r="J47" s="14"/>
      </tp>
      <tp>
        <v>0.56999999999999995</v>
        <stp/>
        <stp>BRN 22VC10250-ICE</stp>
        <stp>High</stp>
        <tr r="F55" s="14"/>
      </tp>
      <tp>
        <v>0.71</v>
        <stp/>
        <stp>BRN 22VC10150-ICE</stp>
        <stp>High</stp>
        <tr r="F51" s="14"/>
      </tp>
      <tp t="s">
        <v/>
        <stp/>
        <stp>BRN 22VC10050-ICE</stp>
        <stp>High</stp>
        <tr r="F47" s="14"/>
      </tp>
      <tp>
        <v>0.43876899524585156</v>
        <stp/>
        <stp>*QBS</stp>
        <stp>BRN 22VP10075-ICE</stp>
        <stp>ImpVol</stp>
        <stp>0.02</stp>
        <stp>0.02</stp>
        <stp>Market</stp>
        <stp>Recent</stp>
        <tr r="AC48" s="14"/>
      </tp>
      <tp>
        <v>0.44134531865007465</v>
        <stp/>
        <stp>*QBS</stp>
        <stp>BRN 22VP10050-ICE</stp>
        <stp>ImpVol</stp>
        <stp>0.02</stp>
        <stp>0.02</stp>
        <stp>Market</stp>
        <stp>Recent</stp>
        <tr r="AC47" s="14"/>
      </tp>
      <tp>
        <v>0.44064442413721577</v>
        <stp/>
        <stp>*QBS</stp>
        <stp>BRN 22VP10025-ICE</stp>
        <stp>ImpVol</stp>
        <stp>0.02</stp>
        <stp>0.02</stp>
        <stp>Market</stp>
        <stp>Recent</stp>
        <tr r="AC46" s="14"/>
      </tp>
      <tp>
        <v>0.44140074566905957</v>
        <stp/>
        <stp>*QBS</stp>
        <stp>BRN 22VP10000-ICE</stp>
        <stp>ImpVol</stp>
        <stp>0.02</stp>
        <stp>0.02</stp>
        <stp>Market</stp>
        <stp>Recent</stp>
        <tr r="AC45" s="14"/>
      </tp>
      <tp>
        <v>0.43870851187100801</v>
        <stp/>
        <stp>*QBS</stp>
        <stp>BRN 22VC10050-ICE</stp>
        <stp>ImpVol</stp>
        <stp>0.02</stp>
        <stp>0.02</stp>
        <stp>Market</stp>
        <stp>Recent</stp>
        <tr r="O47" s="14"/>
      </tp>
      <tp>
        <v>0.43725794145701807</v>
        <stp/>
        <stp>*QBS</stp>
        <stp>BRN 22VC10075-ICE</stp>
        <stp>ImpVol</stp>
        <stp>0.02</stp>
        <stp>0.02</stp>
        <stp>Market</stp>
        <stp>Recent</stp>
        <tr r="O48" s="14"/>
      </tp>
      <tp>
        <v>0.43778810391349487</v>
        <stp/>
        <stp>*QBS</stp>
        <stp>BRN 22VC10000-ICE</stp>
        <stp>ImpVol</stp>
        <stp>0.02</stp>
        <stp>0.02</stp>
        <stp>Market</stp>
        <stp>Recent</stp>
        <tr r="O45" s="14"/>
      </tp>
      <tp>
        <v>0.43924877759320308</v>
        <stp/>
        <stp>*QBS</stp>
        <stp>BRN 22VC10025-ICE</stp>
        <stp>ImpVol</stp>
        <stp>0.02</stp>
        <stp>0.02</stp>
        <stp>Market</stp>
        <stp>Recent</stp>
        <tr r="O46" s="14"/>
      </tp>
      <tp>
        <v>0.44091572915411148</v>
        <stp/>
        <stp>*QBS</stp>
        <stp>BRN 22VP10175-ICE</stp>
        <stp>ImpVol</stp>
        <stp>0.02</stp>
        <stp>0.02</stp>
        <stp>Market</stp>
        <stp>Recent</stp>
        <tr r="AC52" s="14"/>
      </tp>
      <tp>
        <v>0.44194821266670126</v>
        <stp/>
        <stp>*QBS</stp>
        <stp>BRN 22VP10150-ICE</stp>
        <stp>ImpVol</stp>
        <stp>0.02</stp>
        <stp>0.02</stp>
        <stp>Market</stp>
        <stp>Recent</stp>
        <tr r="AC51" s="14"/>
      </tp>
      <tp>
        <v>0.43433759315022619</v>
        <stp/>
        <stp>*QBS</stp>
        <stp>BRN 22VP10125-ICE</stp>
        <stp>ImpVol</stp>
        <stp>0.02</stp>
        <stp>0.02</stp>
        <stp>Market</stp>
        <stp>Recent</stp>
        <tr r="AC50" s="14"/>
      </tp>
      <tp>
        <v>0.44143970415821598</v>
        <stp/>
        <stp>*QBS</stp>
        <stp>BRN 22VP10100-ICE</stp>
        <stp>ImpVol</stp>
        <stp>0.02</stp>
        <stp>0.02</stp>
        <stp>Market</stp>
        <stp>Recent</stp>
        <tr r="AC49" s="14"/>
      </tp>
      <tp>
        <v>0.4362240551833837</v>
        <stp/>
        <stp>*QBS</stp>
        <stp>BRN 22VC10150-ICE</stp>
        <stp>ImpVol</stp>
        <stp>0.02</stp>
        <stp>0.02</stp>
        <stp>Market</stp>
        <stp>Recent</stp>
        <tr r="O51" s="14"/>
      </tp>
      <tp>
        <v>0.4363501327847501</v>
        <stp/>
        <stp>*QBS</stp>
        <stp>BRN 22VC10175-ICE</stp>
        <stp>ImpVol</stp>
        <stp>0.02</stp>
        <stp>0.02</stp>
        <stp>Market</stp>
        <stp>Recent</stp>
        <tr r="O52" s="14"/>
      </tp>
      <tp>
        <v>0.4373578033143421</v>
        <stp/>
        <stp>*QBS</stp>
        <stp>BRN 22VC10100-ICE</stp>
        <stp>ImpVol</stp>
        <stp>0.02</stp>
        <stp>0.02</stp>
        <stp>Market</stp>
        <stp>Recent</stp>
        <tr r="O49" s="14"/>
      </tp>
      <tp>
        <v>0.43658491419720091</v>
        <stp/>
        <stp>*QBS</stp>
        <stp>BRN 22VC10125-ICE</stp>
        <stp>ImpVol</stp>
        <stp>0.02</stp>
        <stp>0.02</stp>
        <stp>Market</stp>
        <stp>Recent</stp>
        <tr r="O50" s="14"/>
      </tp>
      <tp>
        <v>0.44265784028720634</v>
        <stp/>
        <stp>*QBS</stp>
        <stp>BRN 22VP10275-ICE</stp>
        <stp>ImpVol</stp>
        <stp>0.02</stp>
        <stp>0.02</stp>
        <stp>Market</stp>
        <stp>Recent</stp>
        <tr r="AC56" s="14"/>
      </tp>
      <tp>
        <v>0.44419947126416681</v>
        <stp/>
        <stp>*QBS</stp>
        <stp>BRN 22VP10250-ICE</stp>
        <stp>ImpVol</stp>
        <stp>0.02</stp>
        <stp>0.02</stp>
        <stp>Market</stp>
        <stp>Recent</stp>
        <tr r="AC55" s="14"/>
      </tp>
      <tp>
        <v>0.44188969709830783</v>
        <stp/>
        <stp>*QBS</stp>
        <stp>BRN 22VP10225-ICE</stp>
        <stp>ImpVol</stp>
        <stp>0.02</stp>
        <stp>0.02</stp>
        <stp>Market</stp>
        <stp>Recent</stp>
        <tr r="AC54" s="14"/>
      </tp>
      <tp>
        <v>0.44037267681342063</v>
        <stp/>
        <stp>*QBS</stp>
        <stp>BRN 22VP10200-ICE</stp>
        <stp>ImpVol</stp>
        <stp>0.02</stp>
        <stp>0.02</stp>
        <stp>Market</stp>
        <stp>Recent</stp>
        <tr r="AC53" s="14"/>
      </tp>
      <tp>
        <v>0.43749762049203644</v>
        <stp/>
        <stp>*QBS</stp>
        <stp>BRN 22VC10250-ICE</stp>
        <stp>ImpVol</stp>
        <stp>0.02</stp>
        <stp>0.02</stp>
        <stp>Market</stp>
        <stp>Recent</stp>
        <tr r="O55" s="14"/>
      </tp>
      <tp>
        <v>0.4404661648829975</v>
        <stp/>
        <stp>*QBS</stp>
        <stp>BRN 22VC10275-ICE</stp>
        <stp>ImpVol</stp>
        <stp>0.02</stp>
        <stp>0.02</stp>
        <stp>Market</stp>
        <stp>Recent</stp>
        <tr r="O56" s="14"/>
      </tp>
      <tp>
        <v>0.43705051765104885</v>
        <stp/>
        <stp>*QBS</stp>
        <stp>BRN 22VC10200-ICE</stp>
        <stp>ImpVol</stp>
        <stp>0.02</stp>
        <stp>0.02</stp>
        <stp>Market</stp>
        <stp>Recent</stp>
        <tr r="O53" s="14"/>
      </tp>
      <tp>
        <v>0.43842559359948013</v>
        <stp/>
        <stp>*QBS</stp>
        <stp>BRN 22VC10225-ICE</stp>
        <stp>ImpVol</stp>
        <stp>0.02</stp>
        <stp>0.02</stp>
        <stp>Market</stp>
        <stp>Recent</stp>
        <tr r="O54" s="14"/>
      </tp>
      <tp>
        <v>0.44867175970118034</v>
        <stp/>
        <stp>*QBS</stp>
        <stp>BRN 22VP10325-ICE</stp>
        <stp>ImpVol</stp>
        <stp>0.02</stp>
        <stp>0.02</stp>
        <stp>Market</stp>
        <stp>Recent</stp>
        <tr r="AC58" s="14"/>
      </tp>
      <tp>
        <v>0.44677587206999891</v>
        <stp/>
        <stp>*QBS</stp>
        <stp>BRN 22VP10300-ICE</stp>
        <stp>ImpVol</stp>
        <stp>0.02</stp>
        <stp>0.02</stp>
        <stp>Market</stp>
        <stp>Recent</stp>
        <tr r="AC57" s="14"/>
      </tp>
      <tp>
        <v>0.44282257238772071</v>
        <stp/>
        <stp>*QBS</stp>
        <stp>BRN 22VC10300-ICE</stp>
        <stp>ImpVol</stp>
        <stp>0.02</stp>
        <stp>0.02</stp>
        <stp>Market</stp>
        <stp>Recent</stp>
        <tr r="O57" s="14"/>
      </tp>
      <tp>
        <v>0.44279806201253374</v>
        <stp/>
        <stp>*QBS</stp>
        <stp>BRN 22VC10325-ICE</stp>
        <stp>ImpVol</stp>
        <stp>0.02</stp>
        <stp>0.02</stp>
        <stp>Market</stp>
        <stp>Recent</stp>
        <tr r="O58" s="14"/>
      </tp>
      <tp>
        <v>97.14</v>
        <stp/>
        <stp>BRN 22V-ICE</stp>
        <stp>Last</stp>
        <tr r="D6" s="14"/>
        <tr r="H4" s="15"/>
      </tp>
      <tp>
        <v>0.36295762981658808</v>
        <stp/>
        <stp>*QBS</stp>
        <stp>BRN 22VC9925-ICE</stp>
        <stp>Delta</stp>
        <stp>0.02</stp>
        <stp>0.02</stp>
        <stp>Market</stp>
        <stp>Recent</stp>
        <tr r="N42" s="14"/>
        <tr r="N25" s="15"/>
      </tp>
      <tp>
        <v>0.32920651546343122</v>
        <stp/>
        <stp>*QBS</stp>
        <stp>BRN 22VC9975-ICE</stp>
        <stp>Delta</stp>
        <stp>0.02</stp>
        <stp>0.02</stp>
        <stp>Market</stp>
        <stp>Recent</stp>
        <tr r="N44" s="14"/>
      </tp>
      <tp>
        <v>0.43366870476471575</v>
        <stp/>
        <stp>*QBS</stp>
        <stp>BRN 22VC9825-ICE</stp>
        <stp>Delta</stp>
        <stp>0.02</stp>
        <stp>0.02</stp>
        <stp>Market</stp>
        <stp>Recent</stp>
        <tr r="N38" s="14"/>
        <tr r="N21" s="15"/>
      </tp>
      <tp>
        <v>0.39800578312259616</v>
        <stp/>
        <stp>*QBS</stp>
        <stp>BRN 22VC9875-ICE</stp>
        <stp>Delta</stp>
        <stp>0.02</stp>
        <stp>0.02</stp>
        <stp>Market</stp>
        <stp>Recent</stp>
        <tr r="N23" s="15"/>
        <tr r="N40" s="14"/>
      </tp>
      <tp>
        <v>0.50410205308161338</v>
        <stp/>
        <stp>*QBS</stp>
        <stp>BRN 22VC9725-ICE</stp>
        <stp>Delta</stp>
        <stp>0.02</stp>
        <stp>0.02</stp>
        <stp>Market</stp>
        <stp>Recent</stp>
        <tr r="N17" s="15"/>
        <tr r="N34" s="14"/>
      </tp>
      <tp>
        <v>0.46894691823812662</v>
        <stp/>
        <stp>*QBS</stp>
        <stp>BRN 22VC9775-ICE</stp>
        <stp>Delta</stp>
        <stp>0.02</stp>
        <stp>0.02</stp>
        <stp>Market</stp>
        <stp>Recent</stp>
        <tr r="N36" s="14"/>
        <tr r="N19" s="15"/>
      </tp>
      <tp>
        <v>0.57154977648951888</v>
        <stp/>
        <stp>*QBS</stp>
        <stp>BRN 22VC9625-ICE</stp>
        <stp>Delta</stp>
        <stp>0.02</stp>
        <stp>0.02</stp>
        <stp>Market</stp>
        <stp>Recent</stp>
        <tr r="N13" s="15"/>
        <tr r="N30" s="14"/>
      </tp>
      <tp>
        <v>0.53841321970938538</v>
        <stp/>
        <stp>*QBS</stp>
        <stp>BRN 22VC9675-ICE</stp>
        <stp>Delta</stp>
        <stp>0.02</stp>
        <stp>0.02</stp>
        <stp>Market</stp>
        <stp>Recent</stp>
        <tr r="N32" s="14"/>
        <tr r="N15" s="15"/>
      </tp>
      <tp>
        <v>0.63334939986863903</v>
        <stp/>
        <stp>*QBS</stp>
        <stp>BRN 22VC9525-ICE</stp>
        <stp>Delta</stp>
        <stp>0.02</stp>
        <stp>0.02</stp>
        <stp>Market</stp>
        <stp>Recent</stp>
        <tr r="N9" s="15"/>
        <tr r="N26" s="14"/>
      </tp>
      <tp>
        <v>0.60314750603733791</v>
        <stp/>
        <stp>*QBS</stp>
        <stp>BRN 22VC9575-ICE</stp>
        <stp>Delta</stp>
        <stp>0.02</stp>
        <stp>0.02</stp>
        <stp>Market</stp>
        <stp>Recent</stp>
        <tr r="N28" s="14"/>
        <tr r="N11" s="15"/>
      </tp>
      <tp>
        <v>0.68939392862940974</v>
        <stp/>
        <stp>*QBS</stp>
        <stp>BRN 22VC9425-ICE</stp>
        <stp>Delta</stp>
        <stp>0.02</stp>
        <stp>0.02</stp>
        <stp>Market</stp>
        <stp>Recent</stp>
        <tr r="N22" s="14"/>
      </tp>
      <tp>
        <v>0.66277335806043303</v>
        <stp/>
        <stp>*QBS</stp>
        <stp>BRN 22VC9475-ICE</stp>
        <stp>Delta</stp>
        <stp>0.02</stp>
        <stp>0.02</stp>
        <stp>Market</stp>
        <stp>Recent</stp>
        <tr r="N7" s="15"/>
        <tr r="N24" s="14"/>
      </tp>
      <tp>
        <v>0.73729467580979802</v>
        <stp/>
        <stp>*QBS</stp>
        <stp>BRN 22VC9325-ICE</stp>
        <stp>Delta</stp>
        <stp>0.02</stp>
        <stp>0.02</stp>
        <stp>Market</stp>
        <stp>Recent</stp>
        <tr r="N18" s="14"/>
      </tp>
      <tp>
        <v>0.71476460050640034</v>
        <stp/>
        <stp>*QBS</stp>
        <stp>BRN 22VC9375-ICE</stp>
        <stp>Delta</stp>
        <stp>0.02</stp>
        <stp>0.02</stp>
        <stp>Market</stp>
        <stp>Recent</stp>
        <tr r="N20" s="14"/>
      </tp>
      <tp>
        <v>0.78101672518684351</v>
        <stp/>
        <stp>*QBS</stp>
        <stp>BRN 22VC9225-ICE</stp>
        <stp>Delta</stp>
        <stp>0.02</stp>
        <stp>0.02</stp>
        <stp>Market</stp>
        <stp>Recent</stp>
        <tr r="N14" s="14"/>
      </tp>
      <tp>
        <v>0.75990583522289323</v>
        <stp/>
        <stp>*QBS</stp>
        <stp>BRN 22VC9275-ICE</stp>
        <stp>Delta</stp>
        <stp>0.02</stp>
        <stp>0.02</stp>
        <stp>Market</stp>
        <stp>Recent</stp>
        <tr r="N16" s="14"/>
      </tp>
      <tp>
        <v>0.8173165140854548</v>
        <stp/>
        <stp>*QBS</stp>
        <stp>BRN 22VC9125-ICE</stp>
        <stp>Delta</stp>
        <stp>0.02</stp>
        <stp>0.02</stp>
        <stp>Market</stp>
        <stp>Recent</stp>
        <tr r="N10" s="14"/>
      </tp>
      <tp>
        <v>0.79833952498061789</v>
        <stp/>
        <stp>*QBS</stp>
        <stp>BRN 22VC9175-ICE</stp>
        <stp>Delta</stp>
        <stp>0.02</stp>
        <stp>0.02</stp>
        <stp>Market</stp>
        <stp>Recent</stp>
        <tr r="N12" s="14"/>
      </tp>
      <tp>
        <v>6.9288986686754858E-2</v>
        <stp/>
        <stp>*QBS</stp>
        <stp>BRN 22VC9875-ICE</stp>
        <stp>Gamma</stp>
        <stp>0.02</stp>
        <stp>0.02</stp>
        <stp>Market</stp>
        <stp>Recent</stp>
        <tr r="M40" s="14"/>
        <tr r="O23" s="15"/>
      </tp>
      <tp>
        <v>6.9740930007532703E-2</v>
        <stp/>
        <stp>*QBS</stp>
        <stp>BRN 22VC9825-ICE</stp>
        <stp>Gamma</stp>
        <stp>0.02</stp>
        <stp>0.02</stp>
        <stp>Market</stp>
        <stp>Recent</stp>
        <tr r="O21" s="15"/>
        <tr r="M38" s="14"/>
      </tp>
      <tp>
        <v>6.6011556084207848E-2</v>
        <stp/>
        <stp>*QBS</stp>
        <stp>BRN 22VC9975-ICE</stp>
        <stp>Gamma</stp>
        <stp>0.02</stp>
        <stp>0.02</stp>
        <stp>Market</stp>
        <stp>Recent</stp>
        <tr r="M44" s="14"/>
      </tp>
      <tp>
        <v>6.8034499031634083E-2</v>
        <stp/>
        <stp>*QBS</stp>
        <stp>BRN 22VC9925-ICE</stp>
        <stp>Gamma</stp>
        <stp>0.02</stp>
        <stp>0.02</stp>
        <stp>Market</stp>
        <stp>Recent</stp>
        <tr r="O25" s="15"/>
        <tr r="M42" s="14"/>
      </tp>
      <tp>
        <v>5.8618910797109257E-2</v>
        <stp/>
        <stp>*QBS</stp>
        <stp>BRN 22VC9475-ICE</stp>
        <stp>Gamma</stp>
        <stp>0.02</stp>
        <stp>0.02</stp>
        <stp>Market</stp>
        <stp>Recent</stp>
        <tr r="M24" s="14"/>
        <tr r="O7" s="15"/>
      </tp>
      <tp>
        <v>5.5577759261214485E-2</v>
        <stp/>
        <stp>*QBS</stp>
        <stp>BRN 22VC9425-ICE</stp>
        <stp>Gamma</stp>
        <stp>0.02</stp>
        <stp>0.02</stp>
        <stp>Market</stp>
        <stp>Recent</stp>
        <tr r="M22" s="14"/>
      </tp>
      <tp>
        <v>6.3524537411494081E-2</v>
        <stp/>
        <stp>*QBS</stp>
        <stp>BRN 22VC9575-ICE</stp>
        <stp>Gamma</stp>
        <stp>0.02</stp>
        <stp>0.02</stp>
        <stp>Market</stp>
        <stp>Recent</stp>
        <tr r="M28" s="14"/>
        <tr r="O11" s="15"/>
      </tp>
      <tp>
        <v>6.1022511646362458E-2</v>
        <stp/>
        <stp>*QBS</stp>
        <stp>BRN 22VC9525-ICE</stp>
        <stp>Gamma</stp>
        <stp>0.02</stp>
        <stp>0.02</stp>
        <stp>Market</stp>
        <stp>Recent</stp>
        <tr r="M26" s="14"/>
        <tr r="O9" s="15"/>
      </tp>
      <tp>
        <v>6.7799247417938885E-2</v>
        <stp/>
        <stp>*QBS</stp>
        <stp>BRN 22VC9675-ICE</stp>
        <stp>Gamma</stp>
        <stp>0.02</stp>
        <stp>0.02</stp>
        <stp>Market</stp>
        <stp>Recent</stp>
        <tr r="M32" s="14"/>
        <tr r="O15" s="15"/>
      </tp>
      <tp>
        <v>6.5888012546219038E-2</v>
        <stp/>
        <stp>*QBS</stp>
        <stp>BRN 22VC9625-ICE</stp>
        <stp>Gamma</stp>
        <stp>0.02</stp>
        <stp>0.02</stp>
        <stp>Market</stp>
        <stp>Recent</stp>
        <tr r="O13" s="15"/>
        <tr r="M30" s="14"/>
      </tp>
      <tp>
        <v>6.9852116872079137E-2</v>
        <stp/>
        <stp>*QBS</stp>
        <stp>BRN 22VC9775-ICE</stp>
        <stp>Gamma</stp>
        <stp>0.02</stp>
        <stp>0.02</stp>
        <stp>Market</stp>
        <stp>Recent</stp>
        <tr r="M36" s="14"/>
        <tr r="O19" s="15"/>
      </tp>
      <tp>
        <v>6.9040569177768921E-2</v>
        <stp/>
        <stp>*QBS</stp>
        <stp>BRN 22VC9725-ICE</stp>
        <stp>Gamma</stp>
        <stp>0.02</stp>
        <stp>0.02</stp>
        <stp>Market</stp>
        <stp>Recent</stp>
        <tr r="M34" s="14"/>
        <tr r="O17" s="15"/>
      </tp>
      <tp>
        <v>4.0595807066535441E-2</v>
        <stp/>
        <stp>*QBS</stp>
        <stp>BRN 22VC9175-ICE</stp>
        <stp>Gamma</stp>
        <stp>0.02</stp>
        <stp>0.02</stp>
        <stp>Market</stp>
        <stp>Recent</stp>
        <tr r="M12" s="14"/>
      </tp>
      <tp>
        <v>3.7885196384456213E-2</v>
        <stp/>
        <stp>*QBS</stp>
        <stp>BRN 22VC9125-ICE</stp>
        <stp>Gamma</stp>
        <stp>0.02</stp>
        <stp>0.02</stp>
        <stp>Market</stp>
        <stp>Recent</stp>
        <tr r="M10" s="14"/>
      </tp>
      <tp>
        <v>4.650040800994746E-2</v>
        <stp/>
        <stp>*QBS</stp>
        <stp>BRN 22VC9275-ICE</stp>
        <stp>Gamma</stp>
        <stp>0.02</stp>
        <stp>0.02</stp>
        <stp>Market</stp>
        <stp>Recent</stp>
        <tr r="M16" s="14"/>
      </tp>
      <tp>
        <v>4.3609207789495119E-2</v>
        <stp/>
        <stp>*QBS</stp>
        <stp>BRN 22VC9225-ICE</stp>
        <stp>Gamma</stp>
        <stp>0.02</stp>
        <stp>0.02</stp>
        <stp>Market</stp>
        <stp>Recent</stp>
        <tr r="M14" s="14"/>
      </tp>
      <tp>
        <v>5.2605826075081991E-2</v>
        <stp/>
        <stp>*QBS</stp>
        <stp>BRN 22VC9375-ICE</stp>
        <stp>Gamma</stp>
        <stp>0.02</stp>
        <stp>0.02</stp>
        <stp>Market</stp>
        <stp>Recent</stp>
        <tr r="M20" s="14"/>
      </tp>
      <tp>
        <v>4.9392953358949387E-2</v>
        <stp/>
        <stp>*QBS</stp>
        <stp>BRN 22VC9325-ICE</stp>
        <stp>Gamma</stp>
        <stp>0.02</stp>
        <stp>0.02</stp>
        <stp>Market</stp>
        <stp>Recent</stp>
        <tr r="M18" s="14"/>
      </tp>
      <tp>
        <v>6.9747454778943563E-2</v>
        <stp/>
        <stp>*QBS</stp>
        <stp>BRN 22VC9850-ICE</stp>
        <stp>Gamma</stp>
        <stp>0.02</stp>
        <stp>0.02</stp>
        <stp>Market</stp>
        <stp>Recent</stp>
        <tr r="O22" s="15"/>
        <tr r="M39" s="14"/>
      </tp>
      <tp>
        <v>7.0028190268776672E-2</v>
        <stp/>
        <stp>*QBS</stp>
        <stp>BRN 22VC9800-ICE</stp>
        <stp>Gamma</stp>
        <stp>0.02</stp>
        <stp>0.02</stp>
        <stp>Market</stp>
        <stp>Recent</stp>
        <tr r="M37" s="14"/>
        <tr r="O20" s="15"/>
      </tp>
      <tp>
        <v>6.6962587772584209E-2</v>
        <stp/>
        <stp>*QBS</stp>
        <stp>BRN 22VC9950-ICE</stp>
        <stp>Gamma</stp>
        <stp>0.02</stp>
        <stp>0.02</stp>
        <stp>Market</stp>
        <stp>Recent</stp>
        <tr r="M43" s="14"/>
        <tr r="O26" s="15"/>
      </tp>
      <tp>
        <v>6.867036497996569E-2</v>
        <stp/>
        <stp>*QBS</stp>
        <stp>BRN 22VC9900-ICE</stp>
        <stp>Gamma</stp>
        <stp>0.02</stp>
        <stp>0.02</stp>
        <stp>Market</stp>
        <stp>Recent</stp>
        <tr r="O24" s="15"/>
        <tr r="M41" s="14"/>
      </tp>
      <tp>
        <v>5.7075757034382259E-2</v>
        <stp/>
        <stp>*QBS</stp>
        <stp>BRN 22VC9450-ICE</stp>
        <stp>Gamma</stp>
        <stp>0.02</stp>
        <stp>0.02</stp>
        <stp>Market</stp>
        <stp>Recent</stp>
        <tr r="M23" s="14"/>
      </tp>
      <tp>
        <v>5.4026794186008878E-2</v>
        <stp/>
        <stp>*QBS</stp>
        <stp>BRN 22VC9400-ICE</stp>
        <stp>Gamma</stp>
        <stp>0.02</stp>
        <stp>0.02</stp>
        <stp>Market</stp>
        <stp>Recent</stp>
        <tr r="M21" s="14"/>
      </tp>
      <tp>
        <v>6.2320639729875907E-2</v>
        <stp/>
        <stp>*QBS</stp>
        <stp>BRN 22VC9550-ICE</stp>
        <stp>Gamma</stp>
        <stp>0.02</stp>
        <stp>0.02</stp>
        <stp>Market</stp>
        <stp>Recent</stp>
        <tr r="M27" s="14"/>
        <tr r="O10" s="15"/>
      </tp>
      <tp>
        <v>5.9640043376944389E-2</v>
        <stp/>
        <stp>*QBS</stp>
        <stp>BRN 22VC9500-ICE</stp>
        <stp>Gamma</stp>
        <stp>0.02</stp>
        <stp>0.02</stp>
        <stp>Market</stp>
        <stp>Recent</stp>
        <tr r="M25" s="14"/>
        <tr r="O8" s="15"/>
      </tp>
      <tp>
        <v>6.6904585804238137E-2</v>
        <stp/>
        <stp>*QBS</stp>
        <stp>BRN 22VC9650-ICE</stp>
        <stp>Gamma</stp>
        <stp>0.02</stp>
        <stp>0.02</stp>
        <stp>Market</stp>
        <stp>Recent</stp>
        <tr r="O14" s="15"/>
        <tr r="M31" s="14"/>
      </tp>
      <tp>
        <v>6.4758229841640993E-2</v>
        <stp/>
        <stp>*QBS</stp>
        <stp>BRN 22VC9600-ICE</stp>
        <stp>Gamma</stp>
        <stp>0.02</stp>
        <stp>0.02</stp>
        <stp>Market</stp>
        <stp>Recent</stp>
        <tr r="O12" s="15"/>
        <tr r="M29" s="14"/>
      </tp>
      <tp>
        <v>6.9673120758077689E-2</v>
        <stp/>
        <stp>*QBS</stp>
        <stp>BRN 22VC9750-ICE</stp>
        <stp>Gamma</stp>
        <stp>0.02</stp>
        <stp>0.02</stp>
        <stp>Market</stp>
        <stp>Recent</stp>
        <tr r="O18" s="15"/>
        <tr r="M35" s="14"/>
      </tp>
      <tp>
        <v>6.8268682576349785E-2</v>
        <stp/>
        <stp>*QBS</stp>
        <stp>BRN 22VC9700-ICE</stp>
        <stp>Gamma</stp>
        <stp>0.02</stp>
        <stp>0.02</stp>
        <stp>Market</stp>
        <stp>Recent</stp>
        <tr r="O16" s="15"/>
        <tr r="M33" s="14"/>
      </tp>
      <tp>
        <v>3.9230162390281563E-2</v>
        <stp/>
        <stp>*QBS</stp>
        <stp>BRN 22VC9150-ICE</stp>
        <stp>Gamma</stp>
        <stp>0.02</stp>
        <stp>0.02</stp>
        <stp>Market</stp>
        <stp>Recent</stp>
        <tr r="M11" s="14"/>
      </tp>
      <tp>
        <v>3.6458776075835697E-2</v>
        <stp/>
        <stp>*QBS</stp>
        <stp>BRN 22VC9100-ICE</stp>
        <stp>Gamma</stp>
        <stp>0.02</stp>
        <stp>0.02</stp>
        <stp>Market</stp>
        <stp>Recent</stp>
        <tr r="M9" s="14"/>
      </tp>
      <tp>
        <v>4.503926616237687E-2</v>
        <stp/>
        <stp>*QBS</stp>
        <stp>BRN 22VC9250-ICE</stp>
        <stp>Gamma</stp>
        <stp>0.02</stp>
        <stp>0.02</stp>
        <stp>Market</stp>
        <stp>Recent</stp>
        <tr r="M15" s="14"/>
      </tp>
      <tp>
        <v>4.2031271535284236E-2</v>
        <stp/>
        <stp>*QBS</stp>
        <stp>BRN 22VC9200-ICE</stp>
        <stp>Gamma</stp>
        <stp>0.02</stp>
        <stp>0.02</stp>
        <stp>Market</stp>
        <stp>Recent</stp>
        <tr r="M13" s="14"/>
      </tp>
      <tp>
        <v>5.1051160620486175E-2</v>
        <stp/>
        <stp>*QBS</stp>
        <stp>BRN 22VC9350-ICE</stp>
        <stp>Gamma</stp>
        <stp>0.02</stp>
        <stp>0.02</stp>
        <stp>Market</stp>
        <stp>Recent</stp>
        <tr r="M19" s="14"/>
      </tp>
      <tp>
        <v>4.7998644275179171E-2</v>
        <stp/>
        <stp>*QBS</stp>
        <stp>BRN 22VC9300-ICE</stp>
        <stp>Gamma</stp>
        <stp>0.02</stp>
        <stp>0.02</stp>
        <stp>Market</stp>
        <stp>Recent</stp>
        <tr r="M17" s="14"/>
      </tp>
      <tp t="s">
        <v>BRN 22V-ICE</v>
        <stp/>
        <stp>*OBSY</stp>
        <stp>BRN-ICE</stp>
        <tr r="G4" s="15"/>
        <tr r="C6" s="14"/>
      </tp>
      <tp>
        <v>0.38056663668293478</v>
        <stp/>
        <stp>*QBS</stp>
        <stp>BRN 22VC9900-ICE</stp>
        <stp>Delta</stp>
        <stp>0.02</stp>
        <stp>0.02</stp>
        <stp>Market</stp>
        <stp>Recent</stp>
        <tr r="N41" s="14"/>
        <tr r="N24" s="15"/>
      </tp>
      <tp>
        <v>0.34633827690598601</v>
        <stp/>
        <stp>*QBS</stp>
        <stp>BRN 22VC9950-ICE</stp>
        <stp>Delta</stp>
        <stp>0.02</stp>
        <stp>0.02</stp>
        <stp>Market</stp>
        <stp>Recent</stp>
        <tr r="N43" s="14"/>
        <tr r="N26" s="15"/>
      </tp>
      <tp>
        <v>0.4511505462404779</v>
        <stp/>
        <stp>*QBS</stp>
        <stp>BRN 22VC9800-ICE</stp>
        <stp>Delta</stp>
        <stp>0.02</stp>
        <stp>0.02</stp>
        <stp>Market</stp>
        <stp>Recent</stp>
        <tr r="N37" s="14"/>
        <tr r="N20" s="15"/>
      </tp>
      <tp>
        <v>0.41559030992516227</v>
        <stp/>
        <stp>*QBS</stp>
        <stp>BRN 22VC9850-ICE</stp>
        <stp>Delta</stp>
        <stp>0.02</stp>
        <stp>0.02</stp>
        <stp>Market</stp>
        <stp>Recent</stp>
        <tr r="N22" s="15"/>
        <tr r="N39" s="14"/>
      </tp>
      <tp>
        <v>0.52137803008971695</v>
        <stp/>
        <stp>*QBS</stp>
        <stp>BRN 22VC9700-ICE</stp>
        <stp>Delta</stp>
        <stp>0.02</stp>
        <stp>0.02</stp>
        <stp>Market</stp>
        <stp>Recent</stp>
        <tr r="N16" s="15"/>
        <tr r="N33" s="14"/>
      </tp>
      <tp>
        <v>0.48653170690674996</v>
        <stp/>
        <stp>*QBS</stp>
        <stp>BRN 22VC9750-ICE</stp>
        <stp>Delta</stp>
        <stp>0.02</stp>
        <stp>0.02</stp>
        <stp>Market</stp>
        <stp>Recent</stp>
        <tr r="N18" s="15"/>
        <tr r="N35" s="14"/>
      </tp>
      <tp>
        <v>0.58756051761458417</v>
        <stp/>
        <stp>*QBS</stp>
        <stp>BRN 22VC9600-ICE</stp>
        <stp>Delta</stp>
        <stp>0.02</stp>
        <stp>0.02</stp>
        <stp>Market</stp>
        <stp>Recent</stp>
        <tr r="N12" s="15"/>
        <tr r="N29" s="14"/>
      </tp>
      <tp>
        <v>0.55515407702837682</v>
        <stp/>
        <stp>*QBS</stp>
        <stp>BRN 22VC9650-ICE</stp>
        <stp>Delta</stp>
        <stp>0.02</stp>
        <stp>0.02</stp>
        <stp>Market</stp>
        <stp>Recent</stp>
        <tr r="N31" s="14"/>
        <tr r="N14" s="15"/>
      </tp>
      <tp>
        <v>0.64775230698334885</v>
        <stp/>
        <stp>*QBS</stp>
        <stp>BRN 22VC9500-ICE</stp>
        <stp>Delta</stp>
        <stp>0.02</stp>
        <stp>0.02</stp>
        <stp>Market</stp>
        <stp>Recent</stp>
        <tr r="N8" s="15"/>
        <tr r="N25" s="14"/>
      </tp>
      <tp>
        <v>0.61846811509883515</v>
        <stp/>
        <stp>*QBS</stp>
        <stp>BRN 22VC9550-ICE</stp>
        <stp>Delta</stp>
        <stp>0.02</stp>
        <stp>0.02</stp>
        <stp>Market</stp>
        <stp>Recent</stp>
        <tr r="N10" s="15"/>
        <tr r="N27" s="14"/>
      </tp>
      <tp>
        <v>0.70199868586902969</v>
        <stp/>
        <stp>*QBS</stp>
        <stp>BRN 22VC9400-ICE</stp>
        <stp>Delta</stp>
        <stp>0.02</stp>
        <stp>0.02</stp>
        <stp>Market</stp>
        <stp>Recent</stp>
        <tr r="N21" s="14"/>
      </tp>
      <tp>
        <v>0.67621128379482209</v>
        <stp/>
        <stp>*QBS</stp>
        <stp>BRN 22VC9450-ICE</stp>
        <stp>Delta</stp>
        <stp>0.02</stp>
        <stp>0.02</stp>
        <stp>Market</stp>
        <stp>Recent</stp>
        <tr r="N23" s="14"/>
      </tp>
      <tp>
        <v>0.74912621608143082</v>
        <stp/>
        <stp>*QBS</stp>
        <stp>BRN 22VC9300-ICE</stp>
        <stp>Delta</stp>
        <stp>0.02</stp>
        <stp>0.02</stp>
        <stp>Market</stp>
        <stp>Recent</stp>
        <tr r="N17" s="14"/>
      </tp>
      <tp>
        <v>0.72656421520059666</v>
        <stp/>
        <stp>*QBS</stp>
        <stp>BRN 22VC9350-ICE</stp>
        <stp>Delta</stp>
        <stp>0.02</stp>
        <stp>0.02</stp>
        <stp>Market</stp>
        <stp>Recent</stp>
        <tr r="N19" s="14"/>
      </tp>
      <tp>
        <v>0.78924070813608227</v>
        <stp/>
        <stp>*QBS</stp>
        <stp>BRN 22VC9200-ICE</stp>
        <stp>Delta</stp>
        <stp>0.02</stp>
        <stp>0.02</stp>
        <stp>Market</stp>
        <stp>Recent</stp>
        <tr r="N13" s="14"/>
      </tp>
      <tp>
        <v>0.77052687904314687</v>
        <stp/>
        <stp>*QBS</stp>
        <stp>BRN 22VC9250-ICE</stp>
        <stp>Delta</stp>
        <stp>0.02</stp>
        <stp>0.02</stp>
        <stp>Market</stp>
        <stp>Recent</stp>
        <tr r="N15" s="14"/>
      </tp>
      <tp>
        <v>0.82364401079009342</v>
        <stp/>
        <stp>*QBS</stp>
        <stp>BRN 22VC9100-ICE</stp>
        <stp>Delta</stp>
        <stp>0.02</stp>
        <stp>0.02</stp>
        <stp>Market</stp>
        <stp>Recent</stp>
        <tr r="N9" s="14"/>
      </tp>
      <tp>
        <v>0.80786814239985549</v>
        <stp/>
        <stp>*QBS</stp>
        <stp>BRN 22VC9150-ICE</stp>
        <stp>Delta</stp>
        <stp>0.02</stp>
        <stp>0.02</stp>
        <stp>Market</stp>
        <stp>Recent</stp>
        <tr r="N11" s="14"/>
      </tp>
      <tp>
        <v>1.1399999999999999</v>
        <stp/>
        <stp>BRN 22VP9350-ICE</stp>
        <stp>Bid</stp>
        <tr r="R19" s="14"/>
      </tp>
      <tp>
        <v>4.6900000000000004</v>
        <stp/>
        <stp>BRN 22VC9350-ICE</stp>
        <stp>Bid</stp>
        <tr r="D19" s="14"/>
      </tp>
      <tp>
        <v>1.19</v>
        <stp/>
        <stp>BRN 22VP9375-ICE</stp>
        <stp>Bid</stp>
        <tr r="R20" s="14"/>
      </tp>
      <tp>
        <v>4.49</v>
        <stp/>
        <stp>BRN 22VC9375-ICE</stp>
        <stp>Bid</stp>
        <tr r="D20" s="14"/>
      </tp>
      <tp>
        <v>1.03</v>
        <stp/>
        <stp>BRN 22VP9300-ICE</stp>
        <stp>Bid</stp>
        <tr r="R17" s="14"/>
      </tp>
      <tp>
        <v>5.08</v>
        <stp/>
        <stp>BRN 22VC9300-ICE</stp>
        <stp>Bid</stp>
        <tr r="D17" s="14"/>
      </tp>
      <tp>
        <v>1.08</v>
        <stp/>
        <stp>BRN 22VP9325-ICE</stp>
        <stp>Bid</stp>
        <tr r="R18" s="14"/>
      </tp>
      <tp>
        <v>4.9000000000000004</v>
        <stp/>
        <stp>BRN 22VC9325-ICE</stp>
        <stp>Bid</stp>
        <tr r="D18" s="14"/>
      </tp>
      <tp t="s">
        <v>BRN 22VP10300-ICE</v>
        <stp/>
        <stp>*OBSY</stp>
        <stp>BRN-ICE</stp>
        <stp>P</stp>
        <stp>103</stp>
        <tr r="Q57" s="14"/>
      </tp>
      <tp t="s">
        <v>BRN 22VP10200-ICE</v>
        <stp/>
        <stp>*OBSY</stp>
        <stp>BRN-ICE</stp>
        <stp>P</stp>
        <stp>102</stp>
        <tr r="Q53" s="14"/>
      </tp>
      <tp t="s">
        <v>BRN 22VP10100-ICE</v>
        <stp/>
        <stp>*OBSY</stp>
        <stp>BRN-ICE</stp>
        <stp>P</stp>
        <stp>101</stp>
        <tr r="Q49" s="14"/>
      </tp>
      <tp t="s">
        <v>BRN 22VP10000-ICE</v>
        <stp/>
        <stp>*OBSY</stp>
        <stp>BRN-ICE</stp>
        <stp>P</stp>
        <stp>100</stp>
        <tr r="Q45" s="14"/>
      </tp>
      <tp t="s">
        <v>BRN 22VC10000-ICE</v>
        <stp/>
        <stp>*OBSY</stp>
        <stp>BRN-ICE</stp>
        <stp>C</stp>
        <stp>100</stp>
        <tr r="C45" s="14"/>
      </tp>
      <tp t="s">
        <v>BRN 22VC10100-ICE</v>
        <stp/>
        <stp>*OBSY</stp>
        <stp>BRN-ICE</stp>
        <stp>C</stp>
        <stp>101</stp>
        <tr r="C49" s="14"/>
      </tp>
      <tp t="s">
        <v>BRN 22VC10200-ICE</v>
        <stp/>
        <stp>*OBSY</stp>
        <stp>BRN-ICE</stp>
        <stp>C</stp>
        <stp>102</stp>
        <tr r="C53" s="14"/>
      </tp>
      <tp t="s">
        <v>BRN 22VC10300-ICE</v>
        <stp/>
        <stp>*OBSY</stp>
        <stp>BRN-ICE</stp>
        <stp>C</stp>
        <stp>103</stp>
        <tr r="C57" s="14"/>
      </tp>
      <tp>
        <v>0.93</v>
        <stp/>
        <stp>BRN 22VP9250-ICE</stp>
        <stp>Bid</stp>
        <tr r="R15" s="14"/>
      </tp>
      <tp>
        <v>5.48</v>
        <stp/>
        <stp>BRN 22VC9250-ICE</stp>
        <stp>Bid</stp>
        <tr r="D15" s="14"/>
      </tp>
      <tp>
        <v>0.98</v>
        <stp/>
        <stp>BRN 22VP9275-ICE</stp>
        <stp>Bid</stp>
        <tr r="R16" s="14"/>
      </tp>
      <tp>
        <v>5.28</v>
        <stp/>
        <stp>BRN 22VC9275-ICE</stp>
        <stp>Bid</stp>
        <tr r="D16" s="14"/>
      </tp>
      <tp>
        <v>0.85</v>
        <stp/>
        <stp>BRN 22VP9200-ICE</stp>
        <stp>Bid</stp>
        <tr r="R13" s="14"/>
      </tp>
      <tp>
        <v>5.89</v>
        <stp/>
        <stp>BRN 22VC9200-ICE</stp>
        <stp>Bid</stp>
        <tr r="D13" s="14"/>
      </tp>
      <tp>
        <v>0.89</v>
        <stp/>
        <stp>BRN 22VP9225-ICE</stp>
        <stp>Bid</stp>
        <tr r="R14" s="14"/>
      </tp>
      <tp>
        <v>5.68</v>
        <stp/>
        <stp>BRN 22VC9225-ICE</stp>
        <stp>Bid</stp>
        <tr r="D14" s="14"/>
      </tp>
      <tp>
        <v>0.84</v>
        <stp/>
        <stp>BRN 22VP9175-ICE</stp>
        <stp>Ask</stp>
        <tr r="S12" s="14"/>
      </tp>
      <tp>
        <v>6.3</v>
        <stp/>
        <stp>BRN 22VC9175-ICE</stp>
        <stp>Ask</stp>
        <tr r="E12" s="14"/>
      </tp>
      <tp>
        <v>0.8</v>
        <stp/>
        <stp>BRN 22VP9150-ICE</stp>
        <stp>Ask</stp>
        <tr r="S11" s="14"/>
      </tp>
      <tp>
        <v>6.5</v>
        <stp/>
        <stp>BRN 22VC9150-ICE</stp>
        <stp>Ask</stp>
        <tr r="E11" s="14"/>
      </tp>
      <tp>
        <v>0.76</v>
        <stp/>
        <stp>BRN 22VP9125-ICE</stp>
        <stp>Ask</stp>
        <tr r="S10" s="14"/>
      </tp>
      <tp>
        <v>6.7</v>
        <stp/>
        <stp>BRN 22VC9125-ICE</stp>
        <stp>Ask</stp>
        <tr r="E10" s="14"/>
      </tp>
      <tp>
        <v>0.73</v>
        <stp/>
        <stp>BRN 22VP9100-ICE</stp>
        <stp>Ask</stp>
        <tr r="S9" s="14"/>
      </tp>
      <tp>
        <v>6.94</v>
        <stp/>
        <stp>BRN 22VC9100-ICE</stp>
        <stp>Ask</stp>
        <tr r="E9" s="14"/>
      </tp>
      <tp>
        <v>0.77</v>
        <stp/>
        <stp>BRN 22VP9150-ICE</stp>
        <stp>Bid</stp>
        <tr r="R11" s="14"/>
      </tp>
      <tp>
        <v>6.3</v>
        <stp/>
        <stp>BRN 22VC9150-ICE</stp>
        <stp>Bid</stp>
        <tr r="D11" s="14"/>
      </tp>
      <tp>
        <v>0.81</v>
        <stp/>
        <stp>BRN 22VP9175-ICE</stp>
        <stp>Bid</stp>
        <tr r="R12" s="14"/>
      </tp>
      <tp>
        <v>6.09</v>
        <stp/>
        <stp>BRN 22VC9175-ICE</stp>
        <stp>Bid</stp>
        <tr r="D12" s="14"/>
      </tp>
      <tp>
        <v>0.7</v>
        <stp/>
        <stp>BRN 22VP9100-ICE</stp>
        <stp>Bid</stp>
        <tr r="R9" s="14"/>
      </tp>
      <tp>
        <v>6.73</v>
        <stp/>
        <stp>BRN 22VC9100-ICE</stp>
        <stp>Bid</stp>
        <tr r="D9" s="14"/>
      </tp>
      <tp>
        <v>0.73</v>
        <stp/>
        <stp>BRN 22VP9125-ICE</stp>
        <stp>Bid</stp>
        <tr r="R10" s="14"/>
      </tp>
      <tp>
        <v>6.51</v>
        <stp/>
        <stp>BRN 22VC9125-ICE</stp>
        <stp>Bid</stp>
        <tr r="D10" s="14"/>
      </tp>
      <tp>
        <v>1.01</v>
        <stp/>
        <stp>BRN 22VP9275-ICE</stp>
        <stp>Ask</stp>
        <tr r="S16" s="14"/>
      </tp>
      <tp>
        <v>5.45</v>
        <stp/>
        <stp>BRN 22VC9275-ICE</stp>
        <stp>Ask</stp>
        <tr r="E16" s="14"/>
      </tp>
      <tp>
        <v>0.97</v>
        <stp/>
        <stp>BRN 22VP9250-ICE</stp>
        <stp>Ask</stp>
        <tr r="S15" s="14"/>
      </tp>
      <tp>
        <v>5.65</v>
        <stp/>
        <stp>BRN 22VC9250-ICE</stp>
        <stp>Ask</stp>
        <tr r="E15" s="14"/>
      </tp>
      <tp>
        <v>0.92</v>
        <stp/>
        <stp>BRN 22VP9225-ICE</stp>
        <stp>Ask</stp>
        <tr r="S14" s="14"/>
      </tp>
      <tp>
        <v>5.85</v>
        <stp/>
        <stp>BRN 22VC9225-ICE</stp>
        <stp>Ask</stp>
        <tr r="E14" s="14"/>
      </tp>
      <tp>
        <v>0.88</v>
        <stp/>
        <stp>BRN 22VP9200-ICE</stp>
        <stp>Ask</stp>
        <tr r="S13" s="14"/>
      </tp>
      <tp>
        <v>6.08</v>
        <stp/>
        <stp>BRN 22VC9200-ICE</stp>
        <stp>Ask</stp>
        <tr r="E13" s="14"/>
      </tp>
      <tp>
        <v>1.23</v>
        <stp/>
        <stp>BRN 22VP9375-ICE</stp>
        <stp>Ask</stp>
        <tr r="S20" s="14"/>
      </tp>
      <tp>
        <v>4.66</v>
        <stp/>
        <stp>BRN 22VC9375-ICE</stp>
        <stp>Ask</stp>
        <tr r="E20" s="14"/>
      </tp>
      <tp>
        <v>1.17</v>
        <stp/>
        <stp>BRN 22VP9350-ICE</stp>
        <stp>Ask</stp>
        <tr r="S19" s="14"/>
      </tp>
      <tp>
        <v>4.8499999999999996</v>
        <stp/>
        <stp>BRN 22VC9350-ICE</stp>
        <stp>Ask</stp>
        <tr r="E19" s="14"/>
      </tp>
      <tp>
        <v>1.1100000000000001</v>
        <stp/>
        <stp>BRN 22VP9325-ICE</stp>
        <stp>Ask</stp>
        <tr r="S18" s="14"/>
      </tp>
      <tp>
        <v>5.05</v>
        <stp/>
        <stp>BRN 22VC9325-ICE</stp>
        <stp>Ask</stp>
        <tr r="E18" s="14"/>
      </tp>
      <tp>
        <v>1.06</v>
        <stp/>
        <stp>BRN 22VP9300-ICE</stp>
        <stp>Ask</stp>
        <tr r="S17" s="14"/>
      </tp>
      <tp>
        <v>5.25</v>
        <stp/>
        <stp>BRN 22VC9300-ICE</stp>
        <stp>Ask</stp>
        <tr r="E17" s="14"/>
      </tp>
      <tp t="s">
        <v>BRN 22VC9850-ICE</v>
        <stp/>
        <stp>*OBSY</stp>
        <stp>BRN-ICE</stp>
        <stp>C</stp>
        <stp>98.5</stp>
        <tr r="G22" s="15"/>
        <tr r="C39" s="14"/>
      </tp>
      <tp t="s">
        <v>BRN 22VP9850-ICE</v>
        <stp/>
        <stp>*OBSY</stp>
        <stp>BRN-ICE</stp>
        <stp>P</stp>
        <stp>98.5</stp>
        <tr r="Q39" s="14"/>
        <tr r="Q22" s="15"/>
      </tp>
      <tp>
        <v>1.34</v>
        <stp/>
        <stp>BRN 22VC9925-ICE</stp>
        <stp>Low</stp>
        <tr r="G42" s="14"/>
      </tp>
      <tp t="s">
        <v/>
        <stp/>
        <stp>BRN 22VP9925-ICE</stp>
        <stp>Low</stp>
        <tr r="U42" s="14"/>
      </tp>
      <tp>
        <v>2.46</v>
        <stp/>
        <stp>BRN 22VP9750-ICE</stp>
        <stp>Bid</stp>
        <tr r="R18" s="15"/>
        <tr r="R35" s="14"/>
      </tp>
      <tp>
        <v>2.08</v>
        <stp/>
        <stp>BRN 22VC9750-ICE</stp>
        <stp>Bid</stp>
        <tr r="H18" s="15"/>
        <tr r="D35" s="14"/>
      </tp>
      <tp>
        <v>1.22</v>
        <stp/>
        <stp>BRN 22VC9900-ICE</stp>
        <stp>Low</stp>
        <tr r="G41" s="14"/>
      </tp>
      <tp>
        <v>3.32</v>
        <stp/>
        <stp>BRN 22VP9900-ICE</stp>
        <stp>Low</stp>
        <tr r="U41" s="14"/>
      </tp>
      <tp>
        <v>2.58</v>
        <stp/>
        <stp>BRN 22VP9775-ICE</stp>
        <stp>Bid</stp>
        <tr r="R19" s="15"/>
        <tr r="R36" s="14"/>
      </tp>
      <tp>
        <v>1.96</v>
        <stp/>
        <stp>BRN 22VC9775-ICE</stp>
        <stp>Bid</stp>
        <tr r="H19" s="15"/>
        <tr r="D36" s="14"/>
      </tp>
      <tp>
        <v>2.23</v>
        <stp/>
        <stp>BRN 22VP9700-ICE</stp>
        <stp>Bid</stp>
        <tr r="R16" s="15"/>
        <tr r="R33" s="14"/>
      </tp>
      <tp>
        <v>2.37</v>
        <stp/>
        <stp>BRN 22VC9700-ICE</stp>
        <stp>Bid</stp>
        <tr r="D33" s="14"/>
        <tr r="H16" s="15"/>
      </tp>
      <tp>
        <v>1.02</v>
        <stp/>
        <stp>BRN 22VC9975-ICE</stp>
        <stp>Low</stp>
        <tr r="G44" s="14"/>
      </tp>
      <tp t="s">
        <v/>
        <stp/>
        <stp>BRN 22VP9975-ICE</stp>
        <stp>Low</stp>
        <tr r="U44" s="14"/>
      </tp>
      <tp>
        <v>2.34</v>
        <stp/>
        <stp>BRN 22VP9725-ICE</stp>
        <stp>Bid</stp>
        <tr r="R34" s="14"/>
        <tr r="R17" s="15"/>
      </tp>
      <tp>
        <v>2.23</v>
        <stp/>
        <stp>BRN 22VC9725-ICE</stp>
        <stp>Bid</stp>
        <tr r="H17" s="15"/>
        <tr r="D34" s="14"/>
      </tp>
      <tp>
        <v>0.83</v>
        <stp/>
        <stp>BRN 22VC9950-ICE</stp>
        <stp>Low</stp>
        <tr r="G43" s="14"/>
      </tp>
      <tp t="s">
        <v/>
        <stp/>
        <stp>BRN 22VP9950-ICE</stp>
        <stp>Low</stp>
        <tr r="U43" s="14"/>
      </tp>
      <tp>
        <v>1.48</v>
        <stp/>
        <stp>BRN 22VP9475-ICE</stp>
        <stp>Ask</stp>
        <tr r="S7" s="15"/>
        <tr r="S24" s="14"/>
      </tp>
      <tp>
        <v>3.89</v>
        <stp/>
        <stp>BRN 22VC9475-ICE</stp>
        <stp>Ask</stp>
        <tr r="I7" s="15"/>
        <tr r="E24" s="14"/>
      </tp>
      <tp>
        <v>1.41</v>
        <stp/>
        <stp>BRN 22VP9450-ICE</stp>
        <stp>Ask</stp>
        <tr r="S23" s="14"/>
      </tp>
      <tp>
        <v>4.08</v>
        <stp/>
        <stp>BRN 22VC9450-ICE</stp>
        <stp>Ask</stp>
        <tr r="E23" s="14"/>
      </tp>
      <tp>
        <v>1.35</v>
        <stp/>
        <stp>BRN 22VP9425-ICE</stp>
        <stp>Ask</stp>
        <tr r="S22" s="14"/>
      </tp>
      <tp>
        <v>4.26</v>
        <stp/>
        <stp>BRN 22VC9425-ICE</stp>
        <stp>Ask</stp>
        <tr r="E22" s="14"/>
      </tp>
      <tp>
        <v>1.29</v>
        <stp/>
        <stp>BRN 22VP9400-ICE</stp>
        <stp>Ask</stp>
        <tr r="S21" s="14"/>
      </tp>
      <tp>
        <v>4.45</v>
        <stp/>
        <stp>BRN 22VC9400-ICE</stp>
        <stp>Ask</stp>
        <tr r="E21" s="14"/>
      </tp>
      <tp t="s">
        <v>BRN 22VC9950-ICE</v>
        <stp/>
        <stp>*OBSY</stp>
        <stp>BRN-ICE</stp>
        <stp>C</stp>
        <stp>99.5</stp>
        <tr r="G26" s="15"/>
        <tr r="C43" s="14"/>
      </tp>
      <tp t="s">
        <v>BRN 22VP9950-ICE</v>
        <stp/>
        <stp>*OBSY</stp>
        <stp>BRN-ICE</stp>
        <stp>P</stp>
        <stp>99.5</stp>
        <tr r="Q43" s="14"/>
        <tr r="Q26" s="15"/>
      </tp>
      <tp t="s">
        <v/>
        <stp/>
        <stp>BRN 22VC9825-ICE</stp>
        <stp>Low</stp>
        <tr r="G38" s="14"/>
      </tp>
      <tp>
        <v>2.73</v>
        <stp/>
        <stp>BRN 22VP9825-ICE</stp>
        <stp>Low</stp>
        <tr r="U38" s="14"/>
      </tp>
      <tp>
        <v>2.0299999999999998</v>
        <stp/>
        <stp>BRN 22VP9650-ICE</stp>
        <stp>Bid</stp>
        <tr r="R31" s="14"/>
        <tr r="R14" s="15"/>
      </tp>
      <tp>
        <v>2.65</v>
        <stp/>
        <stp>BRN 22VC9650-ICE</stp>
        <stp>Bid</stp>
        <tr r="D31" s="14"/>
        <tr r="H14" s="15"/>
      </tp>
      <tp>
        <v>1.23</v>
        <stp/>
        <stp>BRN 22VC9800-ICE</stp>
        <stp>Low</stp>
        <tr r="G37" s="14"/>
      </tp>
      <tp t="s">
        <v/>
        <stp/>
        <stp>BRN 22VP9800-ICE</stp>
        <stp>Low</stp>
        <tr r="U37" s="14"/>
      </tp>
      <tp>
        <v>2.13</v>
        <stp/>
        <stp>BRN 22VP9675-ICE</stp>
        <stp>Bid</stp>
        <tr r="R32" s="14"/>
        <tr r="R15" s="15"/>
      </tp>
      <tp>
        <v>2.5</v>
        <stp/>
        <stp>BRN 22VC9675-ICE</stp>
        <stp>Bid</stp>
        <tr r="D32" s="14"/>
        <tr r="H15" s="15"/>
      </tp>
      <tp>
        <v>1.84</v>
        <stp/>
        <stp>BRN 22VP9600-ICE</stp>
        <stp>Bid</stp>
        <tr r="R29" s="14"/>
        <tr r="R12" s="15"/>
      </tp>
      <tp>
        <v>2.96</v>
        <stp/>
        <stp>BRN 22VC9600-ICE</stp>
        <stp>Bid</stp>
        <tr r="D29" s="14"/>
        <tr r="H12" s="15"/>
      </tp>
      <tp t="s">
        <v/>
        <stp/>
        <stp>BRN 22VC9875-ICE</stp>
        <stp>Low</stp>
        <tr r="G40" s="14"/>
      </tp>
      <tp t="s">
        <v/>
        <stp/>
        <stp>BRN 22VP9875-ICE</stp>
        <stp>Low</stp>
        <tr r="U40" s="14"/>
      </tp>
      <tp>
        <v>1.93</v>
        <stp/>
        <stp>BRN 22VP9625-ICE</stp>
        <stp>Bid</stp>
        <tr r="R13" s="15"/>
        <tr r="R30" s="14"/>
      </tp>
      <tp>
        <v>2.8</v>
        <stp/>
        <stp>BRN 22VC9625-ICE</stp>
        <stp>Bid</stp>
        <tr r="D30" s="14"/>
        <tr r="H13" s="15"/>
      </tp>
      <tp t="s">
        <v/>
        <stp/>
        <stp>BRN 22VC9850-ICE</stp>
        <stp>Low</stp>
        <tr r="G39" s="14"/>
      </tp>
      <tp t="s">
        <v/>
        <stp/>
        <stp>BRN 22VP9850-ICE</stp>
        <stp>Low</stp>
        <tr r="U39" s="14"/>
      </tp>
      <tp>
        <v>1.8</v>
        <stp/>
        <stp>BRN 22VP9575-ICE</stp>
        <stp>Ask</stp>
        <tr r="S11" s="15"/>
        <tr r="S28" s="14"/>
      </tp>
      <tp>
        <v>3.2</v>
        <stp/>
        <stp>BRN 22VC9575-ICE</stp>
        <stp>Ask</stp>
        <tr r="I11" s="15"/>
        <tr r="E28" s="14"/>
      </tp>
      <tp>
        <v>1.71</v>
        <stp/>
        <stp>BRN 22VP9550-ICE</stp>
        <stp>Ask</stp>
        <tr r="S27" s="14"/>
        <tr r="S10" s="15"/>
      </tp>
      <tp>
        <v>3.36</v>
        <stp/>
        <stp>BRN 22VC9550-ICE</stp>
        <stp>Ask</stp>
        <tr r="E27" s="14"/>
        <tr r="I10" s="15"/>
      </tp>
      <tp>
        <v>1.63</v>
        <stp/>
        <stp>BRN 22VP9525-ICE</stp>
        <stp>Ask</stp>
        <tr r="S26" s="14"/>
        <tr r="S9" s="15"/>
      </tp>
      <tp>
        <v>3.53</v>
        <stp/>
        <stp>BRN 22VC9525-ICE</stp>
        <stp>Ask</stp>
        <tr r="I9" s="15"/>
        <tr r="E26" s="14"/>
      </tp>
      <tp>
        <v>1.56</v>
        <stp/>
        <stp>BRN 22VP9500-ICE</stp>
        <stp>Ask</stp>
        <tr r="S25" s="14"/>
        <tr r="S8" s="15"/>
      </tp>
      <tp>
        <v>3.71</v>
        <stp/>
        <stp>BRN 22VC9500-ICE</stp>
        <stp>Ask</stp>
        <tr r="I8" s="15"/>
        <tr r="E25" s="14"/>
      </tp>
      <tp t="s">
        <v>BRN 22VC9800-ICE</v>
        <stp/>
        <stp>*OBSY</stp>
        <stp>BRN-ICE</stp>
        <stp>C</stp>
        <stp>98</stp>
        <tr r="G20" s="15"/>
        <tr r="C37" s="14"/>
      </tp>
      <tp t="s">
        <v>BRN 22VP9800-ICE</v>
        <stp/>
        <stp>*OBSY</stp>
        <stp>BRN-ICE</stp>
        <stp>P</stp>
        <stp>98</stp>
        <tr r="Q37" s="14"/>
        <tr r="Q20" s="15"/>
      </tp>
      <tp t="s">
        <v>BRN 22VC9900-ICE</v>
        <stp/>
        <stp>*OBSY</stp>
        <stp>BRN-ICE</stp>
        <stp>C</stp>
        <stp>99</stp>
        <tr r="C41" s="14"/>
        <tr r="G24" s="15"/>
      </tp>
      <tp t="s">
        <v>BRN 22VP9900-ICE</v>
        <stp/>
        <stp>*OBSY</stp>
        <stp>BRN-ICE</stp>
        <stp>P</stp>
        <stp>99</stp>
        <tr r="Q41" s="14"/>
        <tr r="Q24" s="15"/>
      </tp>
      <tp t="s">
        <v>BRN 22VC9400-ICE</v>
        <stp/>
        <stp>*OBSY</stp>
        <stp>BRN-ICE</stp>
        <stp>C</stp>
        <stp>94</stp>
        <tr r="C21" s="14"/>
      </tp>
      <tp t="s">
        <v>BRN 22VP9400-ICE</v>
        <stp/>
        <stp>*OBSY</stp>
        <stp>BRN-ICE</stp>
        <stp>P</stp>
        <stp>94</stp>
        <tr r="Q21" s="14"/>
      </tp>
      <tp t="s">
        <v>BRN 22VC9500-ICE</v>
        <stp/>
        <stp>*OBSY</stp>
        <stp>BRN-ICE</stp>
        <stp>C</stp>
        <stp>95</stp>
        <tr r="G8" s="15"/>
        <tr r="C25" s="14"/>
      </tp>
      <tp t="s">
        <v>BRN 22VP9500-ICE</v>
        <stp/>
        <stp>*OBSY</stp>
        <stp>BRN-ICE</stp>
        <stp>P</stp>
        <stp>95</stp>
        <tr r="Q8" s="15"/>
        <tr r="Q25" s="14"/>
      </tp>
      <tp t="s">
        <v>BRN 22VC9600-ICE</v>
        <stp/>
        <stp>*OBSY</stp>
        <stp>BRN-ICE</stp>
        <stp>C</stp>
        <stp>96</stp>
        <tr r="G12" s="15"/>
        <tr r="C29" s="14"/>
      </tp>
      <tp t="s">
        <v>BRN 22VP9600-ICE</v>
        <stp/>
        <stp>*OBSY</stp>
        <stp>BRN-ICE</stp>
        <stp>P</stp>
        <stp>96</stp>
        <tr r="Q29" s="14"/>
        <tr r="Q12" s="15"/>
      </tp>
      <tp t="s">
        <v>BRN 22VC9700-ICE</v>
        <stp/>
        <stp>*OBSY</stp>
        <stp>BRN-ICE</stp>
        <stp>C</stp>
        <stp>97</stp>
        <tr r="C33" s="14"/>
        <tr r="G16" s="15"/>
      </tp>
      <tp t="s">
        <v>BRN 22VP9700-ICE</v>
        <stp/>
        <stp>*OBSY</stp>
        <stp>BRN-ICE</stp>
        <stp>P</stp>
        <stp>97</stp>
        <tr r="Q33" s="14"/>
        <tr r="Q16" s="15"/>
      </tp>
      <tp t="s">
        <v>BRN 22VC9100-ICE</v>
        <stp/>
        <stp>*OBSY</stp>
        <stp>BRN-ICE</stp>
        <stp>C</stp>
        <stp>91</stp>
        <tr r="C9" s="14"/>
      </tp>
      <tp t="s">
        <v>BRN 22VP9100-ICE</v>
        <stp/>
        <stp>*OBSY</stp>
        <stp>BRN-ICE</stp>
        <stp>P</stp>
        <stp>91</stp>
        <tr r="Q9" s="14"/>
      </tp>
      <tp t="s">
        <v>BRN 22VC9200-ICE</v>
        <stp/>
        <stp>*OBSY</stp>
        <stp>BRN-ICE</stp>
        <stp>C</stp>
        <stp>92</stp>
        <tr r="C13" s="14"/>
      </tp>
      <tp t="s">
        <v>BRN 22VP9200-ICE</v>
        <stp/>
        <stp>*OBSY</stp>
        <stp>BRN-ICE</stp>
        <stp>P</stp>
        <stp>92</stp>
        <tr r="Q13" s="14"/>
      </tp>
      <tp t="s">
        <v>BRN 22VC9300-ICE</v>
        <stp/>
        <stp>*OBSY</stp>
        <stp>BRN-ICE</stp>
        <stp>C</stp>
        <stp>93</stp>
        <tr r="C17" s="14"/>
      </tp>
      <tp t="s">
        <v>BRN 22VP9300-ICE</v>
        <stp/>
        <stp>*OBSY</stp>
        <stp>BRN-ICE</stp>
        <stp>P</stp>
        <stp>93</stp>
        <tr r="Q17" s="14"/>
      </tp>
      <tp>
        <v>1.67</v>
        <stp/>
        <stp>BRN 22VP9550-ICE</stp>
        <stp>Bid</stp>
        <tr r="R10" s="15"/>
        <tr r="R27" s="14"/>
      </tp>
      <tp>
        <v>3.29</v>
        <stp/>
        <stp>BRN 22VC9550-ICE</stp>
        <stp>Bid</stp>
        <tr r="H10" s="15"/>
        <tr r="D27" s="14"/>
      </tp>
      <tp>
        <v>1.75</v>
        <stp/>
        <stp>BRN 22VP9575-ICE</stp>
        <stp>Bid</stp>
        <tr r="R28" s="14"/>
        <tr r="R11" s="15"/>
      </tp>
      <tp>
        <v>3.12</v>
        <stp/>
        <stp>BRN 22VC9575-ICE</stp>
        <stp>Bid</stp>
        <tr r="H11" s="15"/>
        <tr r="D28" s="14"/>
      </tp>
      <tp>
        <v>1.52</v>
        <stp/>
        <stp>BRN 22VP9500-ICE</stp>
        <stp>Bid</stp>
        <tr r="R25" s="14"/>
        <tr r="R8" s="15"/>
      </tp>
      <tp>
        <v>3.63</v>
        <stp/>
        <stp>BRN 22VC9500-ICE</stp>
        <stp>Bid</stp>
        <tr r="D25" s="14"/>
        <tr r="H8" s="15"/>
      </tp>
      <tp>
        <v>1.59</v>
        <stp/>
        <stp>BRN 22VP9525-ICE</stp>
        <stp>Bid</stp>
        <tr r="R9" s="15"/>
        <tr r="R26" s="14"/>
      </tp>
      <tp>
        <v>3.46</v>
        <stp/>
        <stp>BRN 22VC9525-ICE</stp>
        <stp>Bid</stp>
        <tr r="D26" s="14"/>
        <tr r="H9" s="15"/>
      </tp>
      <tp>
        <v>2.17</v>
        <stp/>
        <stp>BRN 22VP9675-ICE</stp>
        <stp>Ask</stp>
        <tr r="S15" s="15"/>
        <tr r="S32" s="14"/>
      </tp>
      <tp>
        <v>2.56</v>
        <stp/>
        <stp>BRN 22VC9675-ICE</stp>
        <stp>Ask</stp>
        <tr r="E32" s="14"/>
        <tr r="I15" s="15"/>
      </tp>
      <tp>
        <v>2.0699999999999998</v>
        <stp/>
        <stp>BRN 22VP9650-ICE</stp>
        <stp>Ask</stp>
        <tr r="S14" s="15"/>
        <tr r="S31" s="14"/>
      </tp>
      <tp>
        <v>2.71</v>
        <stp/>
        <stp>BRN 22VC9650-ICE</stp>
        <stp>Ask</stp>
        <tr r="I14" s="15"/>
        <tr r="E31" s="14"/>
      </tp>
      <tp>
        <v>1.98</v>
        <stp/>
        <stp>BRN 22VP9625-ICE</stp>
        <stp>Ask</stp>
        <tr r="S13" s="15"/>
        <tr r="S30" s="14"/>
      </tp>
      <tp>
        <v>2.87</v>
        <stp/>
        <stp>BRN 22VC9625-ICE</stp>
        <stp>Ask</stp>
        <tr r="E30" s="14"/>
        <tr r="I13" s="15"/>
      </tp>
      <tp>
        <v>1.88</v>
        <stp/>
        <stp>BRN 22VP9600-ICE</stp>
        <stp>Ask</stp>
        <tr r="S12" s="15"/>
        <tr r="S29" s="14"/>
      </tp>
      <tp>
        <v>3.03</v>
        <stp/>
        <stp>BRN 22VC9600-ICE</stp>
        <stp>Ask</stp>
        <tr r="I12" s="15"/>
        <tr r="E29" s="14"/>
      </tp>
      <tp>
        <v>1.38</v>
        <stp/>
        <stp>BRN 22VP9450-ICE</stp>
        <stp>Bid</stp>
        <tr r="R23" s="14"/>
      </tp>
      <tp>
        <v>3.95</v>
        <stp/>
        <stp>BRN 22VC9450-ICE</stp>
        <stp>Bid</stp>
        <tr r="D23" s="14"/>
      </tp>
      <tp>
        <v>1.45</v>
        <stp/>
        <stp>BRN 22VP9475-ICE</stp>
        <stp>Bid</stp>
        <tr r="R7" s="15"/>
        <tr r="R24" s="14"/>
      </tp>
      <tp>
        <v>3.77</v>
        <stp/>
        <stp>BRN 22VC9475-ICE</stp>
        <stp>Bid</stp>
        <tr r="D24" s="14"/>
        <tr r="H7" s="15"/>
      </tp>
      <tp>
        <v>1.25</v>
        <stp/>
        <stp>BRN 22VP9400-ICE</stp>
        <stp>Bid</stp>
        <tr r="R21" s="14"/>
      </tp>
      <tp>
        <v>4.33</v>
        <stp/>
        <stp>BRN 22VC9400-ICE</stp>
        <stp>Bid</stp>
        <tr r="D21" s="14"/>
      </tp>
      <tp>
        <v>1.31</v>
        <stp/>
        <stp>BRN 22VP9425-ICE</stp>
        <stp>Bid</stp>
        <tr r="R22" s="14"/>
      </tp>
      <tp>
        <v>4.1399999999999997</v>
        <stp/>
        <stp>BRN 22VC9425-ICE</stp>
        <stp>Bid</stp>
        <tr r="D22" s="14"/>
      </tp>
      <tp>
        <v>2.63</v>
        <stp/>
        <stp>BRN 22VP9775-ICE</stp>
        <stp>Ask</stp>
        <tr r="S19" s="15"/>
        <tr r="S36" s="14"/>
      </tp>
      <tp>
        <v>2.0099999999999998</v>
        <stp/>
        <stp>BRN 22VC9775-ICE</stp>
        <stp>Ask</stp>
        <tr r="E36" s="14"/>
        <tr r="I19" s="15"/>
      </tp>
      <tp>
        <v>2.5099999999999998</v>
        <stp/>
        <stp>BRN 22VP9750-ICE</stp>
        <stp>Ask</stp>
        <tr r="S35" s="14"/>
        <tr r="S18" s="15"/>
      </tp>
      <tp>
        <v>2.14</v>
        <stp/>
        <stp>BRN 22VC9750-ICE</stp>
        <stp>Ask</stp>
        <tr r="I18" s="15"/>
        <tr r="E35" s="14"/>
      </tp>
      <tp>
        <v>2.39</v>
        <stp/>
        <stp>BRN 22VP9725-ICE</stp>
        <stp>Ask</stp>
        <tr r="S17" s="15"/>
        <tr r="S34" s="14"/>
      </tp>
      <tp>
        <v>2.27</v>
        <stp/>
        <stp>BRN 22VC9725-ICE</stp>
        <stp>Ask</stp>
        <tr r="E34" s="14"/>
        <tr r="I17" s="15"/>
      </tp>
      <tp>
        <v>2.2799999999999998</v>
        <stp/>
        <stp>BRN 22VP9700-ICE</stp>
        <stp>Ask</stp>
        <tr r="S33" s="14"/>
        <tr r="S16" s="15"/>
      </tp>
      <tp>
        <v>2.42</v>
        <stp/>
        <stp>BRN 22VC9700-ICE</stp>
        <stp>Ask</stp>
        <tr r="I16" s="15"/>
        <tr r="E33" s="14"/>
      </tp>
      <tp t="s">
        <v>BRN 22VC9450-ICE</v>
        <stp/>
        <stp>*OBSY</stp>
        <stp>BRN-ICE</stp>
        <stp>C</stp>
        <stp>94.5</stp>
        <tr r="C23" s="14"/>
      </tp>
      <tp t="s">
        <v>BRN 22VP9450-ICE</v>
        <stp/>
        <stp>*OBSY</stp>
        <stp>BRN-ICE</stp>
        <stp>P</stp>
        <stp>94.5</stp>
        <tr r="Q23" s="14"/>
      </tp>
      <tp t="s">
        <v/>
        <stp/>
        <stp>BRN 22VC9525-ICE</stp>
        <stp>Low</stp>
        <tr r="G26" s="14"/>
      </tp>
      <tp t="s">
        <v/>
        <stp/>
        <stp>BRN 22VP9525-ICE</stp>
        <stp>Low</stp>
        <tr r="U26" s="14"/>
      </tp>
      <tp>
        <v>2.54</v>
        <stp/>
        <stp>BRN 22VC9500-ICE</stp>
        <stp>Low</stp>
        <tr r="G25" s="14"/>
      </tp>
      <tp>
        <v>1.35</v>
        <stp/>
        <stp>BRN 22VP9500-ICE</stp>
        <stp>Low</stp>
        <tr r="U25" s="14"/>
      </tp>
      <tp t="s">
        <v/>
        <stp/>
        <stp>BRN 22VC9575-ICE</stp>
        <stp>Low</stp>
        <tr r="G28" s="14"/>
      </tp>
      <tp>
        <v>2.4700000000000002</v>
        <stp/>
        <stp>BRN 22VP9575-ICE</stp>
        <stp>Low</stp>
        <tr r="U28" s="14"/>
      </tp>
      <tp t="s">
        <v/>
        <stp/>
        <stp>BRN 22VC9550-ICE</stp>
        <stp>Low</stp>
        <tr r="G27" s="14"/>
      </tp>
      <tp t="s">
        <v/>
        <stp/>
        <stp>BRN 22VP9550-ICE</stp>
        <stp>Low</stp>
        <tr r="U27" s="14"/>
      </tp>
      <tp>
        <v>3.19</v>
        <stp/>
        <stp>BRN 22VP9875-ICE</stp>
        <stp>Ask</stp>
        <tr r="S40" s="14"/>
        <tr r="S23" s="15"/>
      </tp>
      <tp>
        <v>1.55</v>
        <stp/>
        <stp>BRN 22VC9875-ICE</stp>
        <stp>Ask</stp>
        <tr r="E40" s="14"/>
        <tr r="I23" s="15"/>
      </tp>
      <tp>
        <v>6.8831741656869824E-2</v>
        <stp/>
        <stp>*QBS</stp>
        <stp>BRN 22VP9875-ICE</stp>
        <stp>Gamma</stp>
        <stp>0.02</stp>
        <stp>0.02</stp>
        <stp>Market</stp>
        <stp>Recent</stp>
        <tr r="AA40" s="14"/>
        <tr r="Y23" s="15"/>
      </tp>
      <tp>
        <v>6.9428646573230848E-2</v>
        <stp/>
        <stp>*QBS</stp>
        <stp>BRN 22VP9825-ICE</stp>
        <stp>Gamma</stp>
        <stp>0.02</stp>
        <stp>0.02</stp>
        <stp>Market</stp>
        <stp>Recent</stp>
        <tr r="AA38" s="14"/>
        <tr r="Y21" s="15"/>
      </tp>
      <tp>
        <v>6.5730655149908321E-2</v>
        <stp/>
        <stp>*QBS</stp>
        <stp>BRN 22VP9975-ICE</stp>
        <stp>Gamma</stp>
        <stp>0.02</stp>
        <stp>0.02</stp>
        <stp>Market</stp>
        <stp>Recent</stp>
        <tr r="AA44" s="14"/>
      </tp>
      <tp>
        <v>6.759455479234075E-2</v>
        <stp/>
        <stp>*QBS</stp>
        <stp>BRN 22VP9925-ICE</stp>
        <stp>Gamma</stp>
        <stp>0.02</stp>
        <stp>0.02</stp>
        <stp>Market</stp>
        <stp>Recent</stp>
        <tr r="Y25" s="15"/>
        <tr r="AA42" s="14"/>
      </tp>
      <tp>
        <v>5.8092763170582172E-2</v>
        <stp/>
        <stp>*QBS</stp>
        <stp>BRN 22VP9475-ICE</stp>
        <stp>Gamma</stp>
        <stp>0.02</stp>
        <stp>0.02</stp>
        <stp>Market</stp>
        <stp>Recent</stp>
        <tr r="Y7" s="15"/>
        <tr r="AA24" s="14"/>
      </tp>
      <tp>
        <v>5.5207873307364159E-2</v>
        <stp/>
        <stp>*QBS</stp>
        <stp>BRN 22VP9425-ICE</stp>
        <stp>Gamma</stp>
        <stp>0.02</stp>
        <stp>0.02</stp>
        <stp>Market</stp>
        <stp>Recent</stp>
        <tr r="AA22" s="14"/>
      </tp>
      <tp>
        <v>6.3407749542604752E-2</v>
        <stp/>
        <stp>*QBS</stp>
        <stp>BRN 22VP9575-ICE</stp>
        <stp>Gamma</stp>
        <stp>0.02</stp>
        <stp>0.02</stp>
        <stp>Market</stp>
        <stp>Recent</stp>
        <tr r="Y11" s="15"/>
        <tr r="AA28" s="14"/>
      </tp>
      <tp>
        <v>6.0918426765366712E-2</v>
        <stp/>
        <stp>*QBS</stp>
        <stp>BRN 22VP9525-ICE</stp>
        <stp>Gamma</stp>
        <stp>0.02</stp>
        <stp>0.02</stp>
        <stp>Market</stp>
        <stp>Recent</stp>
        <tr r="AA26" s="14"/>
        <tr r="Y9" s="15"/>
      </tp>
      <tp>
        <v>6.7513480487997587E-2</v>
        <stp/>
        <stp>*QBS</stp>
        <stp>BRN 22VP9675-ICE</stp>
        <stp>Gamma</stp>
        <stp>0.02</stp>
        <stp>0.02</stp>
        <stp>Market</stp>
        <stp>Recent</stp>
        <tr r="AA32" s="14"/>
        <tr r="Y15" s="15"/>
      </tp>
      <tp>
        <v>6.5621242667653026E-2</v>
        <stp/>
        <stp>*QBS</stp>
        <stp>BRN 22VP9625-ICE</stp>
        <stp>Gamma</stp>
        <stp>0.02</stp>
        <stp>0.02</stp>
        <stp>Market</stp>
        <stp>Recent</stp>
        <tr r="Y13" s="15"/>
        <tr r="AA30" s="14"/>
      </tp>
      <tp>
        <v>6.954200387115167E-2</v>
        <stp/>
        <stp>*QBS</stp>
        <stp>BRN 22VP9775-ICE</stp>
        <stp>Gamma</stp>
        <stp>0.02</stp>
        <stp>0.02</stp>
        <stp>Market</stp>
        <stp>Recent</stp>
        <tr r="AA36" s="14"/>
        <tr r="Y19" s="15"/>
      </tp>
      <tp>
        <v>6.8889873563102652E-2</v>
        <stp/>
        <stp>*QBS</stp>
        <stp>BRN 22VP9725-ICE</stp>
        <stp>Gamma</stp>
        <stp>0.02</stp>
        <stp>0.02</stp>
        <stp>Market</stp>
        <stp>Recent</stp>
        <tr r="Y17" s="15"/>
        <tr r="AA34" s="14"/>
      </tp>
      <tp>
        <v>4.0458046942872569E-2</v>
        <stp/>
        <stp>*QBS</stp>
        <stp>BRN 22VP9175-ICE</stp>
        <stp>Gamma</stp>
        <stp>0.02</stp>
        <stp>0.02</stp>
        <stp>Market</stp>
        <stp>Recent</stp>
        <tr r="AA12" s="14"/>
      </tp>
      <tp>
        <v>3.774047461817092E-2</v>
        <stp/>
        <stp>*QBS</stp>
        <stp>BRN 22VP9125-ICE</stp>
        <stp>Gamma</stp>
        <stp>0.02</stp>
        <stp>0.02</stp>
        <stp>Market</stp>
        <stp>Recent</stp>
        <tr r="AA10" s="14"/>
      </tp>
      <tp>
        <v>4.6272510634691531E-2</v>
        <stp/>
        <stp>*QBS</stp>
        <stp>BRN 22VP9275-ICE</stp>
        <stp>Gamma</stp>
        <stp>0.02</stp>
        <stp>0.02</stp>
        <stp>Market</stp>
        <stp>Recent</stp>
        <tr r="AA16" s="14"/>
      </tp>
      <tp>
        <v>4.3328543380867807E-2</v>
        <stp/>
        <stp>*QBS</stp>
        <stp>BRN 22VP9225-ICE</stp>
        <stp>Gamma</stp>
        <stp>0.02</stp>
        <stp>0.02</stp>
        <stp>Market</stp>
        <stp>Recent</stp>
        <tr r="AA14" s="14"/>
      </tp>
      <tp>
        <v>5.219816064219375E-2</v>
        <stp/>
        <stp>*QBS</stp>
        <stp>BRN 22VP9375-ICE</stp>
        <stp>Gamma</stp>
        <stp>0.02</stp>
        <stp>0.02</stp>
        <stp>Market</stp>
        <stp>Recent</stp>
        <tr r="AA20" s="14"/>
      </tp>
      <tp>
        <v>4.9265122271826674E-2</v>
        <stp/>
        <stp>*QBS</stp>
        <stp>BRN 22VP9325-ICE</stp>
        <stp>Gamma</stp>
        <stp>0.02</stp>
        <stp>0.02</stp>
        <stp>Market</stp>
        <stp>Recent</stp>
        <tr r="AA18" s="14"/>
      </tp>
      <tp>
        <v>3.05</v>
        <stp/>
        <stp>BRN 22VP9850-ICE</stp>
        <stp>Ask</stp>
        <tr r="S22" s="15"/>
        <tr r="S39" s="14"/>
      </tp>
      <tp>
        <v>1.65</v>
        <stp/>
        <stp>BRN 22VC9850-ICE</stp>
        <stp>Ask</stp>
        <tr r="E39" s="14"/>
        <tr r="I22" s="15"/>
      </tp>
      <tp>
        <v>2.91</v>
        <stp/>
        <stp>BRN 22VP9825-ICE</stp>
        <stp>Ask</stp>
        <tr r="S38" s="14"/>
        <tr r="S21" s="15"/>
      </tp>
      <tp>
        <v>1.77</v>
        <stp/>
        <stp>BRN 22VC9825-ICE</stp>
        <stp>Ask</stp>
        <tr r="E38" s="14"/>
        <tr r="I21" s="15"/>
      </tp>
      <tp>
        <v>2.77</v>
        <stp/>
        <stp>BRN 22VP9800-ICE</stp>
        <stp>Ask</stp>
        <tr r="S20" s="15"/>
        <tr r="S37" s="14"/>
      </tp>
      <tp>
        <v>1.89</v>
        <stp/>
        <stp>BRN 22VC9800-ICE</stp>
        <stp>Ask</stp>
        <tr r="I20" s="15"/>
        <tr r="E37" s="14"/>
      </tp>
      <tp t="s">
        <v>BRN 22VC9550-ICE</v>
        <stp/>
        <stp>*OBSY</stp>
        <stp>BRN-ICE</stp>
        <stp>C</stp>
        <stp>95.5</stp>
        <tr r="C27" s="14"/>
        <tr r="G10" s="15"/>
      </tp>
      <tp t="s">
        <v>BRN 22VP9550-ICE</v>
        <stp/>
        <stp>*OBSY</stp>
        <stp>BRN-ICE</stp>
        <stp>P</stp>
        <stp>95.5</stp>
        <tr r="Q10" s="15"/>
        <tr r="Q27" s="14"/>
      </tp>
      <tp t="s">
        <v/>
        <stp/>
        <stp>BRN 22VC9425-ICE</stp>
        <stp>Low</stp>
        <tr r="G22" s="14"/>
      </tp>
      <tp>
        <v>1.57</v>
        <stp/>
        <stp>BRN 22VP9425-ICE</stp>
        <stp>Low</stp>
        <tr r="U22" s="14"/>
      </tp>
      <tp t="s">
        <v/>
        <stp/>
        <stp>BRN 22VC9400-ICE</stp>
        <stp>Low</stp>
        <tr r="G21" s="14"/>
      </tp>
      <tp>
        <v>1.1200000000000001</v>
        <stp/>
        <stp>BRN 22VP9400-ICE</stp>
        <stp>Low</stp>
        <tr r="U21" s="14"/>
      </tp>
      <tp>
        <v>-0.63556321011786376</v>
        <stp/>
        <stp>*QBS</stp>
        <stp>BRN 22VP9925-ICE</stp>
        <stp>Delta</stp>
        <stp>0.02</stp>
        <stp>0.02</stp>
        <stp>Market</stp>
        <stp>Recent</stp>
        <tr r="X25" s="15"/>
        <tr r="AB42" s="14"/>
      </tp>
      <tp>
        <v>-0.66948264396708246</v>
        <stp/>
        <stp>*QBS</stp>
        <stp>BRN 22VP9975-ICE</stp>
        <stp>Delta</stp>
        <stp>0.02</stp>
        <stp>0.02</stp>
        <stp>Market</stp>
        <stp>Recent</stp>
        <tr r="AB44" s="14"/>
      </tp>
      <tp>
        <v>-0.56559121789222855</v>
        <stp/>
        <stp>*QBS</stp>
        <stp>BRN 22VP9825-ICE</stp>
        <stp>Delta</stp>
        <stp>0.02</stp>
        <stp>0.02</stp>
        <stp>Market</stp>
        <stp>Recent</stp>
        <tr r="AB38" s="14"/>
        <tr r="X21" s="15"/>
      </tp>
      <tp>
        <v>-0.60079121431007321</v>
        <stp/>
        <stp>*QBS</stp>
        <stp>BRN 22VP9875-ICE</stp>
        <stp>Delta</stp>
        <stp>0.02</stp>
        <stp>0.02</stp>
        <stp>Market</stp>
        <stp>Recent</stp>
        <tr r="X23" s="15"/>
        <tr r="AB40" s="14"/>
      </tp>
      <tp>
        <v>-0.49552675311125233</v>
        <stp/>
        <stp>*QBS</stp>
        <stp>BRN 22VP9725-ICE</stp>
        <stp>Delta</stp>
        <stp>0.02</stp>
        <stp>0.02</stp>
        <stp>Market</stp>
        <stp>Recent</stp>
        <tr r="X17" s="15"/>
        <tr r="AB34" s="14"/>
      </tp>
      <tp>
        <v>-0.53048128639439673</v>
        <stp/>
        <stp>*QBS</stp>
        <stp>BRN 22VP9775-ICE</stp>
        <stp>Delta</stp>
        <stp>0.02</stp>
        <stp>0.02</stp>
        <stp>Market</stp>
        <stp>Recent</stp>
        <tr r="AB36" s="14"/>
        <tr r="X19" s="15"/>
      </tp>
      <tp>
        <v>-0.42831530615464047</v>
        <stp/>
        <stp>*QBS</stp>
        <stp>BRN 22VP9625-ICE</stp>
        <stp>Delta</stp>
        <stp>0.02</stp>
        <stp>0.02</stp>
        <stp>Market</stp>
        <stp>Recent</stp>
        <tr r="X13" s="15"/>
        <tr r="AB30" s="14"/>
      </tp>
      <tp>
        <v>-0.46131932349377469</v>
        <stp/>
        <stp>*QBS</stp>
        <stp>BRN 22VP9675-ICE</stp>
        <stp>Delta</stp>
        <stp>0.02</stp>
        <stp>0.02</stp>
        <stp>Market</stp>
        <stp>Recent</stp>
        <tr r="AB32" s="14"/>
        <tr r="X15" s="15"/>
      </tp>
      <tp>
        <v>-0.36651877326604798</v>
        <stp/>
        <stp>*QBS</stp>
        <stp>BRN 22VP9525-ICE</stp>
        <stp>Delta</stp>
        <stp>0.02</stp>
        <stp>0.02</stp>
        <stp>Market</stp>
        <stp>Recent</stp>
        <tr r="AB26" s="14"/>
        <tr r="X9" s="15"/>
      </tp>
      <tp>
        <v>-0.39667290668429189</v>
        <stp/>
        <stp>*QBS</stp>
        <stp>BRN 22VP9575-ICE</stp>
        <stp>Delta</stp>
        <stp>0.02</stp>
        <stp>0.02</stp>
        <stp>Market</stp>
        <stp>Recent</stp>
        <tr r="X11" s="15"/>
        <tr r="AB28" s="14"/>
      </tp>
      <tp>
        <v>-0.31155411967490493</v>
        <stp/>
        <stp>*QBS</stp>
        <stp>BRN 22VP9425-ICE</stp>
        <stp>Delta</stp>
        <stp>0.02</stp>
        <stp>0.02</stp>
        <stp>Market</stp>
        <stp>Recent</stp>
        <tr r="AB22" s="14"/>
      </tp>
      <tp>
        <v>-0.33826834496685876</v>
        <stp/>
        <stp>*QBS</stp>
        <stp>BRN 22VP9475-ICE</stp>
        <stp>Delta</stp>
        <stp>0.02</stp>
        <stp>0.02</stp>
        <stp>Market</stp>
        <stp>Recent</stp>
        <tr r="X7" s="15"/>
        <tr r="AB24" s="14"/>
      </tp>
      <tp>
        <v>-0.26312413996007045</v>
        <stp/>
        <stp>*QBS</stp>
        <stp>BRN 22VP9325-ICE</stp>
        <stp>Delta</stp>
        <stp>0.02</stp>
        <stp>0.02</stp>
        <stp>Market</stp>
        <stp>Recent</stp>
        <tr r="AB18" s="14"/>
      </tp>
      <tp>
        <v>-0.28674254762177631</v>
        <stp/>
        <stp>*QBS</stp>
        <stp>BRN 22VP9375-ICE</stp>
        <stp>Delta</stp>
        <stp>0.02</stp>
        <stp>0.02</stp>
        <stp>Market</stp>
        <stp>Recent</stp>
        <tr r="AB20" s="14"/>
      </tp>
      <tp>
        <v>-0.22157772751561614</v>
        <stp/>
        <stp>*QBS</stp>
        <stp>BRN 22VP9225-ICE</stp>
        <stp>Delta</stp>
        <stp>0.02</stp>
        <stp>0.02</stp>
        <stp>Market</stp>
        <stp>Recent</stp>
        <tr r="AB14" s="14"/>
      </tp>
      <tp>
        <v>-0.24152112493218886</v>
        <stp/>
        <stp>*QBS</stp>
        <stp>BRN 22VP9275-ICE</stp>
        <stp>Delta</stp>
        <stp>0.02</stp>
        <stp>0.02</stp>
        <stp>Market</stp>
        <stp>Recent</stp>
        <tr r="AB16" s="14"/>
      </tp>
      <tp>
        <v>-0.18565615742056507</v>
        <stp/>
        <stp>*QBS</stp>
        <stp>BRN 22VP9125-ICE</stp>
        <stp>Delta</stp>
        <stp>0.02</stp>
        <stp>0.02</stp>
        <stp>Market</stp>
        <stp>Recent</stp>
        <tr r="AB10" s="14"/>
      </tp>
      <tp>
        <v>-0.20332744432812444</v>
        <stp/>
        <stp>*QBS</stp>
        <stp>BRN 22VP9175-ICE</stp>
        <stp>Delta</stp>
        <stp>0.02</stp>
        <stp>0.02</stp>
        <stp>Market</stp>
        <stp>Recent</stp>
        <tr r="AB12" s="14"/>
      </tp>
      <tp t="s">
        <v/>
        <stp/>
        <stp>BRN 22VC9475-ICE</stp>
        <stp>Low</stp>
        <tr r="G24" s="14"/>
      </tp>
      <tp t="s">
        <v/>
        <stp/>
        <stp>BRN 22VP9475-ICE</stp>
        <stp>Low</stp>
        <tr r="U24" s="14"/>
      </tp>
      <tp t="s">
        <v/>
        <stp/>
        <stp>BRN 22VC9450-ICE</stp>
        <stp>Low</stp>
        <tr r="G23" s="14"/>
      </tp>
      <tp>
        <v>1.22</v>
        <stp/>
        <stp>BRN 22VP9450-ICE</stp>
        <stp>Low</stp>
        <tr r="U23" s="14"/>
      </tp>
      <tp>
        <v>3.83</v>
        <stp/>
        <stp>BRN 22VP9975-ICE</stp>
        <stp>Ask</stp>
        <tr r="S44" s="14"/>
      </tp>
      <tp>
        <v>1.17</v>
        <stp/>
        <stp>BRN 22VC9975-ICE</stp>
        <stp>Ask</stp>
        <tr r="E44" s="14"/>
      </tp>
      <tp>
        <v>3.67</v>
        <stp/>
        <stp>BRN 22VP9950-ICE</stp>
        <stp>Ask</stp>
        <tr r="S43" s="14"/>
        <tr r="S26" s="15"/>
      </tp>
      <tp>
        <v>1.26</v>
        <stp/>
        <stp>BRN 22VC9950-ICE</stp>
        <stp>Ask</stp>
        <tr r="E43" s="14"/>
        <tr r="I26" s="15"/>
      </tp>
      <tp>
        <v>3.49</v>
        <stp/>
        <stp>BRN 22VP9925-ICE</stp>
        <stp>Ask</stp>
        <tr r="S42" s="14"/>
        <tr r="S25" s="15"/>
      </tp>
      <tp>
        <v>1.35</v>
        <stp/>
        <stp>BRN 22VC9925-ICE</stp>
        <stp>Ask</stp>
        <tr r="I25" s="15"/>
        <tr r="E42" s="14"/>
      </tp>
      <tp>
        <v>3.34</v>
        <stp/>
        <stp>BRN 22VP9900-ICE</stp>
        <stp>Ask</stp>
        <tr r="S41" s="14"/>
        <tr r="S24" s="15"/>
      </tp>
      <tp>
        <v>1.45</v>
        <stp/>
        <stp>BRN 22VC9900-ICE</stp>
        <stp>Ask</stp>
        <tr r="E41" s="14"/>
        <tr r="I24" s="15"/>
      </tp>
      <tp t="s">
        <v>BRN 22VC9650-ICE</v>
        <stp/>
        <stp>*OBSY</stp>
        <stp>BRN-ICE</stp>
        <stp>C</stp>
        <stp>96.5</stp>
        <tr r="G14" s="15"/>
        <tr r="C31" s="14"/>
      </tp>
      <tp t="s">
        <v>BRN 22VP9650-ICE</v>
        <stp/>
        <stp>*OBSY</stp>
        <stp>BRN-ICE</stp>
        <stp>P</stp>
        <stp>96.5</stp>
        <tr r="Q14" s="15"/>
        <tr r="Q31" s="14"/>
      </tp>
      <tp t="s">
        <v/>
        <stp/>
        <stp>BRN 22VC9725-ICE</stp>
        <stp>Low</stp>
        <tr r="G34" s="14"/>
      </tp>
      <tp t="s">
        <v/>
        <stp/>
        <stp>BRN 22VP9725-ICE</stp>
        <stp>Low</stp>
        <tr r="U34" s="14"/>
      </tp>
      <tp>
        <v>3.55</v>
        <stp/>
        <stp>BRN 22VP9950-ICE</stp>
        <stp>Bid</stp>
        <tr r="R43" s="14"/>
        <tr r="R26" s="15"/>
      </tp>
      <tp>
        <v>1.22</v>
        <stp/>
        <stp>BRN 22VC9950-ICE</stp>
        <stp>Bid</stp>
        <tr r="D43" s="14"/>
        <tr r="H26" s="15"/>
      </tp>
      <tp>
        <v>2</v>
        <stp/>
        <stp>BRN 22VC9700-ICE</stp>
        <stp>Low</stp>
        <tr r="G33" s="14"/>
      </tp>
      <tp t="s">
        <v/>
        <stp/>
        <stp>BRN 22VP9700-ICE</stp>
        <stp>Low</stp>
        <tr r="U33" s="14"/>
      </tp>
      <tp>
        <v>3.71</v>
        <stp/>
        <stp>BRN 22VP9975-ICE</stp>
        <stp>Bid</stp>
        <tr r="R44" s="14"/>
      </tp>
      <tp>
        <v>1.1299999999999999</v>
        <stp/>
        <stp>BRN 22VC9975-ICE</stp>
        <stp>Bid</stp>
        <tr r="D44" s="14"/>
      </tp>
      <tp>
        <v>3.25</v>
        <stp/>
        <stp>BRN 22VP9900-ICE</stp>
        <stp>Bid</stp>
        <tr r="R24" s="15"/>
        <tr r="R41" s="14"/>
      </tp>
      <tp>
        <v>1.4</v>
        <stp/>
        <stp>BRN 22VC9900-ICE</stp>
        <stp>Bid</stp>
        <tr r="H24" s="15"/>
        <tr r="D41" s="14"/>
      </tp>
      <tp t="s">
        <v/>
        <stp/>
        <stp>BRN 22VC9775-ICE</stp>
        <stp>Low</stp>
        <tr r="G36" s="14"/>
      </tp>
      <tp>
        <v>2.5499999999999998</v>
        <stp/>
        <stp>BRN 22VP9775-ICE</stp>
        <stp>Low</stp>
        <tr r="U36" s="14"/>
      </tp>
      <tp>
        <v>3.41</v>
        <stp/>
        <stp>BRN 22VP9925-ICE</stp>
        <stp>Bid</stp>
        <tr r="R25" s="15"/>
        <tr r="R42" s="14"/>
      </tp>
      <tp>
        <v>1.3</v>
        <stp/>
        <stp>BRN 22VC9925-ICE</stp>
        <stp>Bid</stp>
        <tr r="D42" s="14"/>
        <tr r="H25" s="15"/>
      </tp>
      <tp t="s">
        <v/>
        <stp/>
        <stp>BRN 22VC9750-ICE</stp>
        <stp>Low</stp>
        <tr r="G35" s="14"/>
      </tp>
      <tp>
        <v>2.41</v>
        <stp/>
        <stp>BRN 22VP9750-ICE</stp>
        <stp>Low</stp>
        <tr r="U35" s="14"/>
      </tp>
      <tp t="s">
        <v>BRN 22VC9750-ICE</v>
        <stp/>
        <stp>*OBSY</stp>
        <stp>BRN-ICE</stp>
        <stp>C</stp>
        <stp>97.5</stp>
        <tr r="G18" s="15"/>
        <tr r="C35" s="14"/>
      </tp>
      <tp t="s">
        <v>BRN 22VP9750-ICE</v>
        <stp/>
        <stp>*OBSY</stp>
        <stp>BRN-ICE</stp>
        <stp>P</stp>
        <stp>97.5</stp>
        <tr r="Q18" s="15"/>
        <tr r="Q35" s="14"/>
      </tp>
      <tp t="s">
        <v/>
        <stp/>
        <stp>BRN 22VC9625-ICE</stp>
        <stp>Low</stp>
        <tr r="G30" s="14"/>
      </tp>
      <tp>
        <v>2.41</v>
        <stp/>
        <stp>BRN 22VP9625-ICE</stp>
        <stp>Low</stp>
        <tr r="U30" s="14"/>
      </tp>
      <tp>
        <v>2.96</v>
        <stp/>
        <stp>BRN 22VP9850-ICE</stp>
        <stp>Bid</stp>
        <tr r="R39" s="14"/>
        <tr r="R22" s="15"/>
      </tp>
      <tp>
        <v>1.61</v>
        <stp/>
        <stp>BRN 22VC9850-ICE</stp>
        <stp>Bid</stp>
        <tr r="D39" s="14"/>
        <tr r="H22" s="15"/>
      </tp>
      <tp t="s">
        <v/>
        <stp/>
        <stp>BRN 22VC9600-ICE</stp>
        <stp>Low</stp>
        <tr r="G29" s="14"/>
      </tp>
      <tp>
        <v>2.29</v>
        <stp/>
        <stp>BRN 22VP9600-ICE</stp>
        <stp>Low</stp>
        <tr r="U29" s="14"/>
      </tp>
      <tp>
        <v>3.11</v>
        <stp/>
        <stp>BRN 22VP9875-ICE</stp>
        <stp>Bid</stp>
        <tr r="R40" s="14"/>
        <tr r="R23" s="15"/>
      </tp>
      <tp>
        <v>1.5</v>
        <stp/>
        <stp>BRN 22VC9875-ICE</stp>
        <stp>Bid</stp>
        <tr r="H23" s="15"/>
        <tr r="D40" s="14"/>
      </tp>
      <tp>
        <v>2.7</v>
        <stp/>
        <stp>BRN 22VP9800-ICE</stp>
        <stp>Bid</stp>
        <tr r="R37" s="14"/>
        <tr r="R20" s="15"/>
      </tp>
      <tp>
        <v>1.83</v>
        <stp/>
        <stp>BRN 22VC9800-ICE</stp>
        <stp>Bid</stp>
        <tr r="H20" s="15"/>
        <tr r="D37" s="14"/>
      </tp>
      <tp t="s">
        <v/>
        <stp/>
        <stp>BRN 22VC9675-ICE</stp>
        <stp>Low</stp>
        <tr r="G32" s="14"/>
      </tp>
      <tp t="s">
        <v/>
        <stp/>
        <stp>BRN 22VP9675-ICE</stp>
        <stp>Low</stp>
        <tr r="U32" s="14"/>
      </tp>
      <tp>
        <v>2.83</v>
        <stp/>
        <stp>BRN 22VP9825-ICE</stp>
        <stp>Bid</stp>
        <tr r="R38" s="14"/>
        <tr r="R21" s="15"/>
      </tp>
      <tp>
        <v>1.73</v>
        <stp/>
        <stp>BRN 22VC9825-ICE</stp>
        <stp>Bid</stp>
        <tr r="D38" s="14"/>
        <tr r="H21" s="15"/>
      </tp>
      <tp>
        <v>1.8</v>
        <stp/>
        <stp>BRN 22VC9650-ICE</stp>
        <stp>Low</stp>
        <tr r="G31" s="14"/>
      </tp>
      <tp t="s">
        <v/>
        <stp/>
        <stp>BRN 22VP9650-ICE</stp>
        <stp>Low</stp>
        <tr r="U31" s="14"/>
      </tp>
      <tp t="s">
        <v/>
        <stp/>
        <stp>BRN 22VC9125-ICE</stp>
        <stp>Low</stp>
        <tr r="G10" s="14"/>
      </tp>
      <tp>
        <v>0.63</v>
        <stp/>
        <stp>BRN 22VP9125-ICE</stp>
        <stp>Low</stp>
        <tr r="U10" s="14"/>
      </tp>
      <tp t="s">
        <v/>
        <stp/>
        <stp>BRN 22VC9100-ICE</stp>
        <stp>Low</stp>
        <tr r="G9" s="14"/>
      </tp>
      <tp>
        <v>0.63</v>
        <stp/>
        <stp>BRN 22VP9100-ICE</stp>
        <stp>Low</stp>
        <tr r="U9" s="14"/>
      </tp>
      <tp>
        <v>-0.61841756343181409</v>
        <stp/>
        <stp>*QBS</stp>
        <stp>BRN 22VP9900-ICE</stp>
        <stp>Delta</stp>
        <stp>0.02</stp>
        <stp>0.02</stp>
        <stp>Market</stp>
        <stp>Recent</stp>
        <tr r="AB41" s="14"/>
        <tr r="X24" s="15"/>
      </tp>
      <tp>
        <v>-0.65245396737754635</v>
        <stp/>
        <stp>*QBS</stp>
        <stp>BRN 22VP9950-ICE</stp>
        <stp>Delta</stp>
        <stp>0.02</stp>
        <stp>0.02</stp>
        <stp>Market</stp>
        <stp>Recent</stp>
        <tr r="X26" s="15"/>
        <tr r="AB43" s="14"/>
      </tp>
      <tp>
        <v>-0.54803531362103586</v>
        <stp/>
        <stp>*QBS</stp>
        <stp>BRN 22VP9800-ICE</stp>
        <stp>Delta</stp>
        <stp>0.02</stp>
        <stp>0.02</stp>
        <stp>Market</stp>
        <stp>Recent</stp>
        <tr r="AB37" s="14"/>
        <tr r="X20" s="15"/>
      </tp>
      <tp>
        <v>-0.58333850025759149</v>
        <stp/>
        <stp>*QBS</stp>
        <stp>BRN 22VP9850-ICE</stp>
        <stp>Delta</stp>
        <stp>0.02</stp>
        <stp>0.02</stp>
        <stp>Market</stp>
        <stp>Recent</stp>
        <tr r="AB39" s="14"/>
        <tr r="X22" s="15"/>
      </tp>
      <tp>
        <v>-0.47829330421490046</v>
        <stp/>
        <stp>*QBS</stp>
        <stp>BRN 22VP9700-ICE</stp>
        <stp>Delta</stp>
        <stp>0.02</stp>
        <stp>0.02</stp>
        <stp>Market</stp>
        <stp>Recent</stp>
        <tr r="X16" s="15"/>
        <tr r="AB33" s="14"/>
      </tp>
      <tp>
        <v>-0.51289686632303133</v>
        <stp/>
        <stp>*QBS</stp>
        <stp>BRN 22VP9750-ICE</stp>
        <stp>Delta</stp>
        <stp>0.02</stp>
        <stp>0.02</stp>
        <stp>Market</stp>
        <stp>Recent</stp>
        <tr r="AB35" s="14"/>
        <tr r="X18" s="15"/>
      </tp>
      <tp>
        <v>-0.41223357089100793</v>
        <stp/>
        <stp>*QBS</stp>
        <stp>BRN 22VP9600-ICE</stp>
        <stp>Delta</stp>
        <stp>0.02</stp>
        <stp>0.02</stp>
        <stp>Market</stp>
        <stp>Recent</stp>
        <tr r="X12" s="15"/>
        <tr r="AB29" s="14"/>
      </tp>
      <tp>
        <v>-0.44464643747197985</v>
        <stp/>
        <stp>*QBS</stp>
        <stp>BRN 22VP9650-ICE</stp>
        <stp>Delta</stp>
        <stp>0.02</stp>
        <stp>0.02</stp>
        <stp>Market</stp>
        <stp>Recent</stp>
        <tr r="X14" s="15"/>
        <tr r="AB31" s="14"/>
      </tp>
      <tp>
        <v>-0.35238875858655683</v>
        <stp/>
        <stp>*QBS</stp>
        <stp>BRN 22VP9500-ICE</stp>
        <stp>Delta</stp>
        <stp>0.02</stp>
        <stp>0.02</stp>
        <stp>Market</stp>
        <stp>Recent</stp>
        <tr r="X8" s="15"/>
        <tr r="AB25" s="14"/>
      </tp>
      <tp>
        <v>-0.38137721125109991</v>
        <stp/>
        <stp>*QBS</stp>
        <stp>BRN 22VP9550-ICE</stp>
        <stp>Delta</stp>
        <stp>0.02</stp>
        <stp>0.02</stp>
        <stp>Market</stp>
        <stp>Recent</stp>
        <tr r="X10" s="15"/>
        <tr r="AB27" s="14"/>
      </tp>
      <tp>
        <v>-0.29903522558887685</v>
        <stp/>
        <stp>*QBS</stp>
        <stp>BRN 22VP9400-ICE</stp>
        <stp>Delta</stp>
        <stp>0.02</stp>
        <stp>0.02</stp>
        <stp>Market</stp>
        <stp>Recent</stp>
        <tr r="AB21" s="14"/>
      </tp>
      <tp>
        <v>-0.32464399886407064</v>
        <stp/>
        <stp>*QBS</stp>
        <stp>BRN 22VP9450-ICE</stp>
        <stp>Delta</stp>
        <stp>0.02</stp>
        <stp>0.02</stp>
        <stp>Market</stp>
        <stp>Recent</stp>
        <tr r="AB23" s="14"/>
      </tp>
      <tp>
        <v>-0.25222894082944919</v>
        <stp/>
        <stp>*QBS</stp>
        <stp>BRN 22VP9300-ICE</stp>
        <stp>Delta</stp>
        <stp>0.02</stp>
        <stp>0.02</stp>
        <stp>Market</stp>
        <stp>Recent</stp>
        <tr r="AB17" s="14"/>
      </tp>
      <tp>
        <v>-0.27504397117486129</v>
        <stp/>
        <stp>*QBS</stp>
        <stp>BRN 22VP9350-ICE</stp>
        <stp>Delta</stp>
        <stp>0.02</stp>
        <stp>0.02</stp>
        <stp>Market</stp>
        <stp>Recent</stp>
        <tr r="AB19" s="14"/>
      </tp>
      <tp>
        <v>-0.21236984130202088</v>
        <stp/>
        <stp>*QBS</stp>
        <stp>BRN 22VP9200-ICE</stp>
        <stp>Delta</stp>
        <stp>0.02</stp>
        <stp>0.02</stp>
        <stp>Market</stp>
        <stp>Recent</stp>
        <tr r="AB13" s="14"/>
      </tp>
      <tp>
        <v>-0.23146204728259617</v>
        <stp/>
        <stp>*QBS</stp>
        <stp>BRN 22VP9250-ICE</stp>
        <stp>Delta</stp>
        <stp>0.02</stp>
        <stp>0.02</stp>
        <stp>Market</stp>
        <stp>Recent</stp>
        <tr r="AB15" s="14"/>
      </tp>
      <tp>
        <v>-0.17817798434481272</v>
        <stp/>
        <stp>*QBS</stp>
        <stp>BRN 22VP9100-ICE</stp>
        <stp>Delta</stp>
        <stp>0.02</stp>
        <stp>0.02</stp>
        <stp>Market</stp>
        <stp>Recent</stp>
        <tr r="AB9" s="14"/>
      </tp>
      <tp>
        <v>-0.19442961447305973</v>
        <stp/>
        <stp>*QBS</stp>
        <stp>BRN 22VP9150-ICE</stp>
        <stp>Delta</stp>
        <stp>0.02</stp>
        <stp>0.02</stp>
        <stp>Market</stp>
        <stp>Recent</stp>
        <tr r="AB11" s="14"/>
      </tp>
      <tp t="s">
        <v/>
        <stp/>
        <stp>BRN 22VC9175-ICE</stp>
        <stp>Low</stp>
        <tr r="G12" s="14"/>
      </tp>
      <tp>
        <v>1.1399999999999999</v>
        <stp/>
        <stp>BRN 22VP9175-ICE</stp>
        <stp>Low</stp>
        <tr r="U12" s="14"/>
      </tp>
      <tp t="s">
        <v/>
        <stp/>
        <stp>BRN 22VC9150-ICE</stp>
        <stp>Low</stp>
        <tr r="G11" s="14"/>
      </tp>
      <tp t="s">
        <v/>
        <stp/>
        <stp>BRN 22VP9150-ICE</stp>
        <stp>Low</stp>
        <tr r="U11" s="14"/>
      </tp>
      <tp t="s">
        <v>BRN 22VC9150-ICE</v>
        <stp/>
        <stp>*OBSY</stp>
        <stp>BRN-ICE</stp>
        <stp>C</stp>
        <stp>91.5</stp>
        <tr r="C11" s="14"/>
      </tp>
      <tp t="s">
        <v>BRN 22VP9150-ICE</v>
        <stp/>
        <stp>*OBSY</stp>
        <stp>BRN-ICE</stp>
        <stp>P</stp>
        <stp>91.5</stp>
        <tr r="Q11" s="14"/>
      </tp>
      <tp>
        <v>6.9284618351919097E-2</v>
        <stp/>
        <stp>*QBS</stp>
        <stp>BRN 22VP9850-ICE</stp>
        <stp>Gamma</stp>
        <stp>0.02</stp>
        <stp>0.02</stp>
        <stp>Market</stp>
        <stp>Recent</stp>
        <tr r="Y22" s="15"/>
        <tr r="AA39" s="14"/>
      </tp>
      <tp>
        <v>6.9563539206889902E-2</v>
        <stp/>
        <stp>*QBS</stp>
        <stp>BRN 22VP9800-ICE</stp>
        <stp>Gamma</stp>
        <stp>0.02</stp>
        <stp>0.02</stp>
        <stp>Market</stp>
        <stp>Recent</stp>
        <tr r="AA37" s="14"/>
        <tr r="Y20" s="15"/>
      </tp>
      <tp>
        <v>6.6672052320769018E-2</v>
        <stp/>
        <stp>*QBS</stp>
        <stp>BRN 22VP9950-ICE</stp>
        <stp>Gamma</stp>
        <stp>0.02</stp>
        <stp>0.02</stp>
        <stp>Market</stp>
        <stp>Recent</stp>
        <tr r="AA43" s="14"/>
        <tr r="Y26" s="15"/>
      </tp>
      <tp>
        <v>6.8364499238622062E-2</v>
        <stp/>
        <stp>*QBS</stp>
        <stp>BRN 22VP9900-ICE</stp>
        <stp>Gamma</stp>
        <stp>0.02</stp>
        <stp>0.02</stp>
        <stp>Market</stp>
        <stp>Recent</stp>
        <tr r="Y24" s="15"/>
        <tr r="AA41" s="14"/>
      </tp>
      <tp>
        <v>5.6682065604748179E-2</v>
        <stp/>
        <stp>*QBS</stp>
        <stp>BRN 22VP9450-ICE</stp>
        <stp>Gamma</stp>
        <stp>0.02</stp>
        <stp>0.02</stp>
        <stp>Market</stp>
        <stp>Recent</stp>
        <tr r="AA23" s="14"/>
      </tp>
      <tp>
        <v>5.368122172417656E-2</v>
        <stp/>
        <stp>*QBS</stp>
        <stp>BRN 22VP9400-ICE</stp>
        <stp>Gamma</stp>
        <stp>0.02</stp>
        <stp>0.02</stp>
        <stp>Market</stp>
        <stp>Recent</stp>
        <tr r="AA21" s="14"/>
      </tp>
      <tp>
        <v>6.2210115791547796E-2</v>
        <stp/>
        <stp>*QBS</stp>
        <stp>BRN 22VP9550-ICE</stp>
        <stp>Gamma</stp>
        <stp>0.02</stp>
        <stp>0.02</stp>
        <stp>Market</stp>
        <stp>Recent</stp>
        <tr r="Y10" s="15"/>
        <tr r="AA27" s="14"/>
      </tp>
      <tp>
        <v>5.9429409775285366E-2</v>
        <stp/>
        <stp>*QBS</stp>
        <stp>BRN 22VP9500-ICE</stp>
        <stp>Gamma</stp>
        <stp>0.02</stp>
        <stp>0.02</stp>
        <stp>Market</stp>
        <stp>Recent</stp>
        <tr r="Y8" s="15"/>
        <tr r="AA25" s="14"/>
      </tp>
      <tp>
        <v>6.6627895915232049E-2</v>
        <stp/>
        <stp>*QBS</stp>
        <stp>BRN 22VP9650-ICE</stp>
        <stp>Gamma</stp>
        <stp>0.02</stp>
        <stp>0.02</stp>
        <stp>Market</stp>
        <stp>Recent</stp>
        <tr r="AA31" s="14"/>
        <tr r="Y14" s="15"/>
      </tp>
      <tp>
        <v>6.4634906061250053E-2</v>
        <stp/>
        <stp>*QBS</stp>
        <stp>BRN 22VP9600-ICE</stp>
        <stp>Gamma</stp>
        <stp>0.02</stp>
        <stp>0.02</stp>
        <stp>Market</stp>
        <stp>Recent</stp>
        <tr r="Y12" s="15"/>
        <tr r="AA29" s="14"/>
      </tp>
      <tp>
        <v>6.9215625577566539E-2</v>
        <stp/>
        <stp>*QBS</stp>
        <stp>BRN 22VP9750-ICE</stp>
        <stp>Gamma</stp>
        <stp>0.02</stp>
        <stp>0.02</stp>
        <stp>Market</stp>
        <stp>Recent</stp>
        <tr r="Y18" s="15"/>
        <tr r="AA35" s="14"/>
      </tp>
      <tp>
        <v>6.8270035487591529E-2</v>
        <stp/>
        <stp>*QBS</stp>
        <stp>BRN 22VP9700-ICE</stp>
        <stp>Gamma</stp>
        <stp>0.02</stp>
        <stp>0.02</stp>
        <stp>Market</stp>
        <stp>Recent</stp>
        <tr r="AA33" s="14"/>
        <tr r="Y16" s="15"/>
      </tp>
      <tp>
        <v>3.908271651879025E-2</v>
        <stp/>
        <stp>*QBS</stp>
        <stp>BRN 22VP9150-ICE</stp>
        <stp>Gamma</stp>
        <stp>0.02</stp>
        <stp>0.02</stp>
        <stp>Market</stp>
        <stp>Recent</stp>
        <tr r="AA11" s="14"/>
      </tp>
      <tp>
        <v>3.6384482111697362E-2</v>
        <stp/>
        <stp>*QBS</stp>
        <stp>BRN 22VP9100-ICE</stp>
        <stp>Gamma</stp>
        <stp>0.02</stp>
        <stp>0.02</stp>
        <stp>Market</stp>
        <stp>Recent</stp>
        <tr r="AA9" s="14"/>
      </tp>
      <tp>
        <v>4.4779077369863786E-2</v>
        <stp/>
        <stp>*QBS</stp>
        <stp>BRN 22VP9250-ICE</stp>
        <stp>Gamma</stp>
        <stp>0.02</stp>
        <stp>0.02</stp>
        <stp>Market</stp>
        <stp>Recent</stp>
        <tr r="AA15" s="14"/>
      </tp>
      <tp>
        <v>4.1871568111696372E-2</v>
        <stp/>
        <stp>*QBS</stp>
        <stp>BRN 22VP9200-ICE</stp>
        <stp>Gamma</stp>
        <stp>0.02</stp>
        <stp>0.02</stp>
        <stp>Market</stp>
        <stp>Recent</stp>
        <tr r="AA13" s="14"/>
      </tp>
      <tp>
        <v>5.0673607129286369E-2</v>
        <stp/>
        <stp>*QBS</stp>
        <stp>BRN 22VP9350-ICE</stp>
        <stp>Gamma</stp>
        <stp>0.02</stp>
        <stp>0.02</stp>
        <stp>Market</stp>
        <stp>Recent</stp>
        <tr r="AA19" s="14"/>
      </tp>
      <tp>
        <v>4.7747427958042821E-2</v>
        <stp/>
        <stp>*QBS</stp>
        <stp>BRN 22VP9300-ICE</stp>
        <stp>Gamma</stp>
        <stp>0.02</stp>
        <stp>0.02</stp>
        <stp>Market</stp>
        <stp>Recent</stp>
        <tr r="AA17" s="14"/>
      </tp>
      <tp t="s">
        <v>BRN 22VC9250-ICE</v>
        <stp/>
        <stp>*OBSY</stp>
        <stp>BRN-ICE</stp>
        <stp>C</stp>
        <stp>92.5</stp>
        <tr r="C15" s="14"/>
      </tp>
      <tp t="s">
        <v>BRN 22VP9250-ICE</v>
        <stp/>
        <stp>*OBSY</stp>
        <stp>BRN-ICE</stp>
        <stp>P</stp>
        <stp>92.5</stp>
        <tr r="Q15" s="14"/>
      </tp>
      <tp t="s">
        <v/>
        <stp/>
        <stp>BRN 22VC9325-ICE</stp>
        <stp>Low</stp>
        <tr r="G18" s="14"/>
      </tp>
      <tp>
        <v>0.96</v>
        <stp/>
        <stp>BRN 22VP9325-ICE</stp>
        <stp>Low</stp>
        <tr r="U18" s="14"/>
      </tp>
      <tp t="s">
        <v/>
        <stp/>
        <stp>BRN 22VC9300-ICE</stp>
        <stp>Low</stp>
        <tr r="G17" s="14"/>
      </tp>
      <tp>
        <v>1.3</v>
        <stp/>
        <stp>BRN 22VP9300-ICE</stp>
        <stp>Low</stp>
        <tr r="U17" s="14"/>
      </tp>
      <tp t="s">
        <v/>
        <stp/>
        <stp>BRN 22VC9375-ICE</stp>
        <stp>Low</stp>
        <tr r="G20" s="14"/>
      </tp>
      <tp t="s">
        <v/>
        <stp/>
        <stp>BRN 22VP9375-ICE</stp>
        <stp>Low</stp>
        <tr r="U20" s="14"/>
      </tp>
      <tp t="s">
        <v/>
        <stp/>
        <stp>BRN 22VC9350-ICE</stp>
        <stp>Low</stp>
        <tr r="G19" s="14"/>
      </tp>
      <tp>
        <v>1.75</v>
        <stp/>
        <stp>BRN 22VP9350-ICE</stp>
        <stp>Low</stp>
        <tr r="U19" s="14"/>
      </tp>
      <tp t="s">
        <v>BRN 22VC9350-ICE</v>
        <stp/>
        <stp>*OBSY</stp>
        <stp>BRN-ICE</stp>
        <stp>C</stp>
        <stp>93.5</stp>
        <tr r="C19" s="14"/>
      </tp>
      <tp t="s">
        <v>BRN 22VP9350-ICE</v>
        <stp/>
        <stp>*OBSY</stp>
        <stp>BRN-ICE</stp>
        <stp>P</stp>
        <stp>93.5</stp>
        <tr r="Q19" s="14"/>
      </tp>
      <tp t="s">
        <v/>
        <stp/>
        <stp>BRN 22VC9225-ICE</stp>
        <stp>Low</stp>
        <tr r="G14" s="14"/>
      </tp>
      <tp>
        <v>0.81</v>
        <stp/>
        <stp>BRN 22VP9225-ICE</stp>
        <stp>Low</stp>
        <tr r="U14" s="14"/>
      </tp>
      <tp t="s">
        <v/>
        <stp/>
        <stp>BRN 22VC9200-ICE</stp>
        <stp>Low</stp>
        <tr r="G13" s="14"/>
      </tp>
      <tp>
        <v>1.1399999999999999</v>
        <stp/>
        <stp>BRN 22VP9200-ICE</stp>
        <stp>Low</stp>
        <tr r="U13" s="14"/>
      </tp>
      <tp t="s">
        <v/>
        <stp/>
        <stp>BRN 22VC9275-ICE</stp>
        <stp>Low</stp>
        <tr r="G16" s="14"/>
      </tp>
      <tp t="s">
        <v/>
        <stp/>
        <stp>BRN 22VP9275-ICE</stp>
        <stp>Low</stp>
        <tr r="U16" s="14"/>
      </tp>
      <tp t="s">
        <v/>
        <stp/>
        <stp>BRN 22VC9250-ICE</stp>
        <stp>Low</stp>
        <tr r="G15" s="14"/>
      </tp>
      <tp>
        <v>1.2</v>
        <stp/>
        <stp>BRN 22VP9250-ICE</stp>
        <stp>Low</stp>
        <tr r="U15" s="14"/>
      </tp>
      <tp t="s">
        <v>BRN 22VC9825-ICE</v>
        <stp/>
        <stp>*OBSY</stp>
        <stp>BRN-ICE</stp>
        <stp>C</stp>
        <stp>98.25</stp>
        <tr r="C38" s="14"/>
        <tr r="G21" s="15"/>
      </tp>
      <tp t="s">
        <v>BRN 22VC9925-ICE</v>
        <stp/>
        <stp>*OBSY</stp>
        <stp>BRN-ICE</stp>
        <stp>C</stp>
        <stp>99.25</stp>
        <tr r="G25" s="15"/>
        <tr r="C42" s="14"/>
      </tp>
      <tp t="s">
        <v>BRN 22VC9425-ICE</v>
        <stp/>
        <stp>*OBSY</stp>
        <stp>BRN-ICE</stp>
        <stp>C</stp>
        <stp>94.25</stp>
        <tr r="C22" s="14"/>
      </tp>
      <tp t="s">
        <v>BRN 22VC9525-ICE</v>
        <stp/>
        <stp>*OBSY</stp>
        <stp>BRN-ICE</stp>
        <stp>C</stp>
        <stp>95.25</stp>
        <tr r="C26" s="14"/>
        <tr r="G9" s="15"/>
      </tp>
      <tp t="s">
        <v>BRN 22VC9625-ICE</v>
        <stp/>
        <stp>*OBSY</stp>
        <stp>BRN-ICE</stp>
        <stp>C</stp>
        <stp>96.25</stp>
        <tr r="G13" s="15"/>
        <tr r="C30" s="14"/>
      </tp>
      <tp t="s">
        <v>BRN 22VC9725-ICE</v>
        <stp/>
        <stp>*OBSY</stp>
        <stp>BRN-ICE</stp>
        <stp>C</stp>
        <stp>97.25</stp>
        <tr r="C34" s="14"/>
        <tr r="G17" s="15"/>
      </tp>
      <tp t="s">
        <v>BRN 22VC9125-ICE</v>
        <stp/>
        <stp>*OBSY</stp>
        <stp>BRN-ICE</stp>
        <stp>C</stp>
        <stp>91.25</stp>
        <tr r="C10" s="14"/>
      </tp>
      <tp t="s">
        <v>BRN 22VC9225-ICE</v>
        <stp/>
        <stp>*OBSY</stp>
        <stp>BRN-ICE</stp>
        <stp>C</stp>
        <stp>92.25</stp>
        <tr r="C14" s="14"/>
      </tp>
      <tp t="s">
        <v>BRN 22VC9325-ICE</v>
        <stp/>
        <stp>*OBSY</stp>
        <stp>BRN-ICE</stp>
        <stp>C</stp>
        <stp>93.25</stp>
        <tr r="C18" s="14"/>
      </tp>
      <tp t="s">
        <v>BRN 22VC9875-ICE</v>
        <stp/>
        <stp>*OBSY</stp>
        <stp>BRN-ICE</stp>
        <stp>C</stp>
        <stp>98.75</stp>
        <tr r="G23" s="15"/>
        <tr r="C40" s="14"/>
      </tp>
      <tp t="s">
        <v>BRN 22VC9975-ICE</v>
        <stp/>
        <stp>*OBSY</stp>
        <stp>BRN-ICE</stp>
        <stp>C</stp>
        <stp>99.75</stp>
        <tr r="C44" s="14"/>
      </tp>
      <tp t="s">
        <v>BRN 22VC9475-ICE</v>
        <stp/>
        <stp>*OBSY</stp>
        <stp>BRN-ICE</stp>
        <stp>C</stp>
        <stp>94.75</stp>
        <tr r="C24" s="14"/>
        <tr r="G7" s="15"/>
      </tp>
      <tp t="s">
        <v>BRN 22VC9575-ICE</v>
        <stp/>
        <stp>*OBSY</stp>
        <stp>BRN-ICE</stp>
        <stp>C</stp>
        <stp>95.75</stp>
        <tr r="G11" s="15"/>
        <tr r="C28" s="14"/>
      </tp>
      <tp t="s">
        <v>BRN 22VC9675-ICE</v>
        <stp/>
        <stp>*OBSY</stp>
        <stp>BRN-ICE</stp>
        <stp>C</stp>
        <stp>96.75</stp>
        <tr r="C32" s="14"/>
        <tr r="G15" s="15"/>
      </tp>
      <tp t="s">
        <v>BRN 22VC9775-ICE</v>
        <stp/>
        <stp>*OBSY</stp>
        <stp>BRN-ICE</stp>
        <stp>C</stp>
        <stp>97.75</stp>
        <tr r="G19" s="15"/>
        <tr r="C36" s="14"/>
      </tp>
      <tp t="s">
        <v>BRN 22VC9175-ICE</v>
        <stp/>
        <stp>*OBSY</stp>
        <stp>BRN-ICE</stp>
        <stp>C</stp>
        <stp>91.75</stp>
        <tr r="C12" s="14"/>
      </tp>
      <tp t="s">
        <v>BRN 22VC9275-ICE</v>
        <stp/>
        <stp>*OBSY</stp>
        <stp>BRN-ICE</stp>
        <stp>C</stp>
        <stp>92.75</stp>
        <tr r="C16" s="14"/>
      </tp>
      <tp t="s">
        <v>BRN 22VC9375-ICE</v>
        <stp/>
        <stp>*OBSY</stp>
        <stp>BRN-ICE</stp>
        <stp>C</stp>
        <stp>93.75</stp>
        <tr r="C20" s="14"/>
      </tp>
      <tp>
        <v>0.61</v>
        <stp/>
        <stp>BRN 22VC10200-ICE</stp>
        <stp>Ask</stp>
        <tr r="E53" s="14"/>
      </tp>
      <tp>
        <v>0.56999999999999995</v>
        <stp/>
        <stp>BRN 22VC10225-ICE</stp>
        <stp>Ask</stp>
        <tr r="E54" s="14"/>
      </tp>
      <tp>
        <v>0.52</v>
        <stp/>
        <stp>BRN 22VC10250-ICE</stp>
        <stp>Ask</stp>
        <tr r="E55" s="14"/>
      </tp>
      <tp>
        <v>0.49</v>
        <stp/>
        <stp>BRN 22VC10275-ICE</stp>
        <stp>Ask</stp>
        <tr r="E56" s="14"/>
      </tp>
      <tp>
        <v>4.58</v>
        <stp/>
        <stp>BRN 22VP10100-ICE</stp>
        <stp>Bid</stp>
        <tr r="R49" s="14"/>
      </tp>
      <tp>
        <v>4.7300000000000004</v>
        <stp/>
        <stp>BRN 22VP10125-ICE</stp>
        <stp>Bid</stp>
        <tr r="R50" s="14"/>
      </tp>
      <tp>
        <v>4.97</v>
        <stp/>
        <stp>BRN 22VP10150-ICE</stp>
        <stp>Bid</stp>
        <tr r="R51" s="14"/>
      </tp>
      <tp>
        <v>5.17</v>
        <stp/>
        <stp>BRN 22VP10175-ICE</stp>
        <stp>Bid</stp>
        <tr r="R52" s="14"/>
      </tp>
      <tp>
        <v>5.76</v>
        <stp/>
        <stp>BRN 22VP10225-ICE</stp>
        <stp>Ask</stp>
        <tr r="S54" s="14"/>
      </tp>
      <tp>
        <v>5.56</v>
        <stp/>
        <stp>BRN 22VP10200-ICE</stp>
        <stp>Ask</stp>
        <tr r="S53" s="14"/>
      </tp>
      <tp>
        <v>6.19</v>
        <stp/>
        <stp>BRN 22VP10275-ICE</stp>
        <stp>Ask</stp>
        <tr r="S56" s="14"/>
      </tp>
      <tp>
        <v>5.98</v>
        <stp/>
        <stp>BRN 22VP10250-ICE</stp>
        <stp>Ask</stp>
        <tr r="S55" s="14"/>
      </tp>
      <tp>
        <v>0.72</v>
        <stp/>
        <stp>BRN 22VC10125-ICE</stp>
        <stp>Bid</stp>
        <tr r="D50" s="14"/>
      </tp>
      <tp>
        <v>0.78</v>
        <stp/>
        <stp>BRN 22VC10100-ICE</stp>
        <stp>Bid</stp>
        <tr r="D49" s="14"/>
      </tp>
      <tp>
        <v>0.62</v>
        <stp/>
        <stp>BRN 22VC10175-ICE</stp>
        <stp>Bid</stp>
        <tr r="D52" s="14"/>
      </tp>
      <tp>
        <v>0.67</v>
        <stp/>
        <stp>BRN 22VC10150-ICE</stp>
        <stp>Bid</stp>
        <tr r="D51" s="14"/>
      </tp>
      <tp>
        <v>0.46</v>
        <stp/>
        <stp>BRN 22VC10300-ICE</stp>
        <stp>Ask</stp>
        <tr r="E57" s="14"/>
      </tp>
      <tp>
        <v>0.42</v>
        <stp/>
        <stp>BRN 22VC10325-ICE</stp>
        <stp>Ask</stp>
        <tr r="E58" s="14"/>
      </tp>
      <tp>
        <v>3.88</v>
        <stp/>
        <stp>BRN 22VP10000-ICE</stp>
        <stp>Bid</stp>
        <tr r="R45" s="14"/>
      </tp>
      <tp>
        <v>4.0199999999999996</v>
        <stp/>
        <stp>BRN 22VP10025-ICE</stp>
        <stp>Bid</stp>
        <tr r="R46" s="14"/>
      </tp>
      <tp>
        <v>4.21</v>
        <stp/>
        <stp>BRN 22VP10050-ICE</stp>
        <stp>Bid</stp>
        <tr r="R47" s="14"/>
      </tp>
      <tp>
        <v>4.3899999999999997</v>
        <stp/>
        <stp>BRN 22VP10075-ICE</stp>
        <stp>Bid</stp>
        <tr r="R48" s="14"/>
      </tp>
      <tp>
        <v>6.66</v>
        <stp/>
        <stp>BRN 22VP10325-ICE</stp>
        <stp>Ask</stp>
        <tr r="S58" s="14"/>
      </tp>
      <tp>
        <v>6.42</v>
        <stp/>
        <stp>BRN 22VP10300-ICE</stp>
        <stp>Ask</stp>
        <tr r="S57" s="14"/>
      </tp>
      <tp>
        <v>0.98</v>
        <stp/>
        <stp>BRN 22VC10025-ICE</stp>
        <stp>Bid</stp>
        <tr r="D46" s="14"/>
      </tp>
      <tp>
        <v>1.04</v>
        <stp/>
        <stp>BRN 22VC10000-ICE</stp>
        <stp>Bid</stp>
        <tr r="D45" s="14"/>
      </tp>
      <tp>
        <v>0.84</v>
        <stp/>
        <stp>BRN 22VC10075-ICE</stp>
        <stp>Bid</stp>
        <tr r="D48" s="14"/>
      </tp>
      <tp>
        <v>0.91</v>
        <stp/>
        <stp>BRN 22VC10050-ICE</stp>
        <stp>Bid</stp>
        <tr r="D47" s="14"/>
      </tp>
      <tp>
        <v>1.0900000000000001</v>
        <stp/>
        <stp>BRN 22VC10000-ICE</stp>
        <stp>Ask</stp>
        <tr r="E45" s="14"/>
      </tp>
      <tp>
        <v>1.02</v>
        <stp/>
        <stp>BRN 22VC10025-ICE</stp>
        <stp>Ask</stp>
        <tr r="E46" s="14"/>
      </tp>
      <tp>
        <v>0.95</v>
        <stp/>
        <stp>BRN 22VC10050-ICE</stp>
        <stp>Ask</stp>
        <tr r="E47" s="14"/>
      </tp>
      <tp>
        <v>0.88</v>
        <stp/>
        <stp>BRN 22VC10075-ICE</stp>
        <stp>Ask</stp>
        <tr r="E48" s="14"/>
      </tp>
      <tp>
        <v>6.21</v>
        <stp/>
        <stp>BRN 22VP10300-ICE</stp>
        <stp>Bid</stp>
        <tr r="R57" s="14"/>
      </tp>
      <tp>
        <v>6.41</v>
        <stp/>
        <stp>BRN 22VP10325-ICE</stp>
        <stp>Bid</stp>
        <tr r="R58" s="14"/>
      </tp>
      <tp>
        <v>4.21</v>
        <stp/>
        <stp>BRN 22VP10025-ICE</stp>
        <stp>Ask</stp>
        <tr r="S46" s="14"/>
      </tp>
      <tp>
        <v>4</v>
        <stp/>
        <stp>BRN 22VP10000-ICE</stp>
        <stp>Ask</stp>
        <tr r="S45" s="14"/>
      </tp>
      <tp>
        <v>4.5599999999999996</v>
        <stp/>
        <stp>BRN 22VP10075-ICE</stp>
        <stp>Ask</stp>
        <tr r="S48" s="14"/>
      </tp>
      <tp>
        <v>4.3899999999999997</v>
        <stp/>
        <stp>BRN 22VP10050-ICE</stp>
        <stp>Ask</stp>
        <tr r="S47" s="14"/>
      </tp>
      <tp>
        <v>0.4</v>
        <stp/>
        <stp>BRN 22VC10325-ICE</stp>
        <stp>Bid</stp>
        <tr r="D58" s="14"/>
      </tp>
      <tp>
        <v>0.43</v>
        <stp/>
        <stp>BRN 22VC10300-ICE</stp>
        <stp>Bid</stp>
        <tr r="D57" s="14"/>
      </tp>
      <tp>
        <v>0.82</v>
        <stp/>
        <stp>BRN 22VC10100-ICE</stp>
        <stp>Ask</stp>
        <tr r="E49" s="14"/>
      </tp>
      <tp>
        <v>0.76</v>
        <stp/>
        <stp>BRN 22VC10125-ICE</stp>
        <stp>Ask</stp>
        <tr r="E50" s="14"/>
      </tp>
      <tp>
        <v>0.7</v>
        <stp/>
        <stp>BRN 22VC10150-ICE</stp>
        <stp>Ask</stp>
        <tr r="E51" s="14"/>
      </tp>
      <tp>
        <v>0.65</v>
        <stp/>
        <stp>BRN 22VC10175-ICE</stp>
        <stp>Ask</stp>
        <tr r="E52" s="14"/>
      </tp>
      <tp>
        <v>5.36</v>
        <stp/>
        <stp>BRN 22VP10200-ICE</stp>
        <stp>Bid</stp>
        <tr r="R53" s="14"/>
      </tp>
      <tp>
        <v>5.58</v>
        <stp/>
        <stp>BRN 22VP10225-ICE</stp>
        <stp>Bid</stp>
        <tr r="R54" s="14"/>
      </tp>
      <tp>
        <v>5.79</v>
        <stp/>
        <stp>BRN 22VP10250-ICE</stp>
        <stp>Bid</stp>
        <tr r="R55" s="14"/>
      </tp>
      <tp>
        <v>5.99</v>
        <stp/>
        <stp>BRN 22VP10275-ICE</stp>
        <stp>Bid</stp>
        <tr r="R56" s="14"/>
      </tp>
      <tp>
        <v>4.95</v>
        <stp/>
        <stp>BRN 22VP10125-ICE</stp>
        <stp>Ask</stp>
        <tr r="S50" s="14"/>
      </tp>
      <tp>
        <v>4.7699999999999996</v>
        <stp/>
        <stp>BRN 22VP10100-ICE</stp>
        <stp>Ask</stp>
        <tr r="S49" s="14"/>
      </tp>
      <tp>
        <v>5.35</v>
        <stp/>
        <stp>BRN 22VP10175-ICE</stp>
        <stp>Ask</stp>
        <tr r="S52" s="14"/>
      </tp>
      <tp>
        <v>5.16</v>
        <stp/>
        <stp>BRN 22VP10150-ICE</stp>
        <stp>Ask</stp>
        <tr r="S51" s="14"/>
      </tp>
      <tp>
        <v>0.53</v>
        <stp/>
        <stp>BRN 22VC10225-ICE</stp>
        <stp>Bid</stp>
        <tr r="D54" s="14"/>
      </tp>
      <tp>
        <v>0.56999999999999995</v>
        <stp/>
        <stp>BRN 22VC10200-ICE</stp>
        <stp>Bid</stp>
        <tr r="D53" s="14"/>
      </tp>
      <tp>
        <v>0.46</v>
        <stp/>
        <stp>BRN 22VC10275-ICE</stp>
        <stp>Bid</stp>
        <tr r="D56" s="14"/>
      </tp>
      <tp>
        <v>0.49</v>
        <stp/>
        <stp>BRN 22VC10250-ICE</stp>
        <stp>Bid</stp>
        <tr r="D55" s="14"/>
      </tp>
      <tp t="s">
        <v/>
        <stp/>
        <stp>BRN 22VP10325-ICE</stp>
        <stp>Low</stp>
        <tr r="U58" s="14"/>
      </tp>
      <tp t="s">
        <v/>
        <stp/>
        <stp>BRN 22VP10300-ICE</stp>
        <stp>Low</stp>
        <tr r="U57" s="14"/>
      </tp>
      <tp>
        <v>0.53</v>
        <stp/>
        <stp>BRN 22VC10300-ICE</stp>
        <stp>Low</stp>
        <tr r="G57" s="14"/>
      </tp>
      <tp t="s">
        <v/>
        <stp/>
        <stp>BRN 22VC10325-ICE</stp>
        <stp>Low</stp>
        <tr r="G58" s="14"/>
      </tp>
      <tp t="s">
        <v/>
        <stp/>
        <stp>BRN 22VP10275-ICE</stp>
        <stp>Low</stp>
        <tr r="U56" s="14"/>
      </tp>
      <tp t="s">
        <v/>
        <stp/>
        <stp>BRN 22VP10250-ICE</stp>
        <stp>Low</stp>
        <tr r="U55" s="14"/>
      </tp>
      <tp t="s">
        <v/>
        <stp/>
        <stp>*H</stp>
        <stp>BRN 22VC9625-ICE</stp>
        <stp>Settle</stp>
        <stp>D</stp>
        <stp>42654.5</stp>
        <tr r="X64" s="14"/>
      </tp>
      <tp t="s">
        <v/>
        <stp/>
        <stp>*H</stp>
        <stp>BRN 22VC9725-ICE</stp>
        <stp>Settle</stp>
        <stp>D</stp>
        <stp>42654.5</stp>
        <tr r="AB64" s="14"/>
      </tp>
      <tp t="s">
        <v/>
        <stp/>
        <stp>*H</stp>
        <stp>BRN 22VC9425-ICE</stp>
        <stp>Settle</stp>
        <stp>D</stp>
        <stp>42654.5</stp>
        <tr r="P64" s="14"/>
      </tp>
      <tp t="s">
        <v/>
        <stp/>
        <stp>*H</stp>
        <stp>BRN 22VC9525-ICE</stp>
        <stp>Settle</stp>
        <stp>D</stp>
        <stp>42654.5</stp>
        <tr r="T64" s="14"/>
      </tp>
      <tp t="s">
        <v/>
        <stp/>
        <stp>*H</stp>
        <stp>BRN 22VC9225-ICE</stp>
        <stp>Settle</stp>
        <stp>D</stp>
        <stp>42654.5</stp>
        <tr r="H64" s="14"/>
      </tp>
      <tp t="s">
        <v/>
        <stp/>
        <stp>*H</stp>
        <stp>BRN 22VC9325-ICE</stp>
        <stp>Settle</stp>
        <stp>D</stp>
        <stp>42654.5</stp>
        <tr r="L64" s="14"/>
      </tp>
      <tp t="s">
        <v/>
        <stp/>
        <stp>*H</stp>
        <stp>BRN 22VC9125-ICE</stp>
        <stp>Settle</stp>
        <stp>D</stp>
        <stp>42654.5</stp>
        <tr r="D64" s="14"/>
      </tp>
      <tp t="s">
        <v/>
        <stp/>
        <stp>*H</stp>
        <stp>BRN 22VC9825-ICE</stp>
        <stp>Settle</stp>
        <stp>D</stp>
        <stp>42654.5</stp>
        <tr r="AF64" s="14"/>
      </tp>
      <tp t="s">
        <v/>
        <stp/>
        <stp>*H</stp>
        <stp>BRN 22VC9925-ICE</stp>
        <stp>Settle</stp>
        <stp>D</stp>
        <stp>42654.5</stp>
        <tr r="AJ64" s="14"/>
      </tp>
      <tp t="s">
        <v/>
        <stp/>
        <stp>BRN 22VP10225-ICE</stp>
        <stp>Low</stp>
        <tr r="U54" s="14"/>
      </tp>
      <tp t="s">
        <v/>
        <stp/>
        <stp>BRN 22VP10200-ICE</stp>
        <stp>Low</stp>
        <tr r="U53" s="14"/>
      </tp>
      <tp>
        <v>0.56999999999999995</v>
        <stp/>
        <stp>BRN 22VC10250-ICE</stp>
        <stp>Low</stp>
        <tr r="G55" s="14"/>
      </tp>
      <tp t="s">
        <v/>
        <stp/>
        <stp>BRN 22VC10275-ICE</stp>
        <stp>Low</stp>
        <tr r="G56" s="14"/>
      </tp>
      <tp>
        <v>0.47</v>
        <stp/>
        <stp>BRN 22VC10200-ICE</stp>
        <stp>Low</stp>
        <tr r="G53" s="14"/>
      </tp>
      <tp t="s">
        <v/>
        <stp/>
        <stp>*H</stp>
        <stp>BRN 22VP9625-ICE</stp>
        <stp>Settle</stp>
        <stp>D</stp>
        <stp>42654.5</stp>
        <tr r="X65" s="14"/>
      </tp>
      <tp t="s">
        <v/>
        <stp/>
        <stp>*H</stp>
        <stp>BRN 22VP9725-ICE</stp>
        <stp>Settle</stp>
        <stp>D</stp>
        <stp>42654.5</stp>
        <tr r="AB65" s="14"/>
      </tp>
      <tp t="s">
        <v/>
        <stp/>
        <stp>*H</stp>
        <stp>BRN 22VP9425-ICE</stp>
        <stp>Settle</stp>
        <stp>D</stp>
        <stp>42654.5</stp>
        <tr r="P65" s="14"/>
      </tp>
      <tp t="s">
        <v/>
        <stp/>
        <stp>*H</stp>
        <stp>BRN 22VP9525-ICE</stp>
        <stp>Settle</stp>
        <stp>D</stp>
        <stp>42654.5</stp>
        <tr r="T65" s="14"/>
      </tp>
      <tp t="s">
        <v/>
        <stp/>
        <stp>*H</stp>
        <stp>BRN 22VP9225-ICE</stp>
        <stp>Settle</stp>
        <stp>D</stp>
        <stp>42654.5</stp>
        <tr r="H65" s="14"/>
      </tp>
      <tp t="s">
        <v/>
        <stp/>
        <stp>*H</stp>
        <stp>BRN 22VP9325-ICE</stp>
        <stp>Settle</stp>
        <stp>D</stp>
        <stp>42654.5</stp>
        <tr r="L65" s="14"/>
      </tp>
      <tp t="s">
        <v/>
        <stp/>
        <stp>*H</stp>
        <stp>BRN 22VP9125-ICE</stp>
        <stp>Settle</stp>
        <stp>D</stp>
        <stp>42654.5</stp>
        <tr r="D65" s="14"/>
      </tp>
      <tp t="s">
        <v/>
        <stp/>
        <stp>*H</stp>
        <stp>BRN 22VP9825-ICE</stp>
        <stp>Settle</stp>
        <stp>D</stp>
        <stp>42654.5</stp>
        <tr r="AF65" s="14"/>
      </tp>
      <tp t="s">
        <v/>
        <stp/>
        <stp>*H</stp>
        <stp>BRN 22VP9925-ICE</stp>
        <stp>Settle</stp>
        <stp>D</stp>
        <stp>42654.5</stp>
        <tr r="AJ65" s="14"/>
      </tp>
      <tp t="s">
        <v/>
        <stp/>
        <stp>BRN 22VC10225-ICE</stp>
        <stp>Low</stp>
        <tr r="G54" s="14"/>
      </tp>
      <tp t="s">
        <v/>
        <stp/>
        <stp>BRN 22VP10175-ICE</stp>
        <stp>Low</stp>
        <tr r="U52" s="14"/>
      </tp>
      <tp t="s">
        <v/>
        <stp/>
        <stp>BRN 22VP10150-ICE</stp>
        <stp>Low</stp>
        <tr r="U51" s="14"/>
      </tp>
      <tp t="s">
        <v/>
        <stp/>
        <stp>BRN 22VP10125-ICE</stp>
        <stp>Low</stp>
        <tr r="U50" s="14"/>
      </tp>
      <tp t="s">
        <v/>
        <stp/>
        <stp>BRN 22VP10100-ICE</stp>
        <stp>Low</stp>
        <tr r="U49" s="14"/>
      </tp>
      <tp>
        <v>0.71</v>
        <stp/>
        <stp>BRN 22VC10150-ICE</stp>
        <stp>Low</stp>
        <tr r="G51" s="14"/>
      </tp>
      <tp t="s">
        <v/>
        <stp/>
        <stp>BRN 22VC10175-ICE</stp>
        <stp>Low</stp>
        <tr r="G52" s="14"/>
      </tp>
      <tp>
        <v>0.91</v>
        <stp/>
        <stp>BRN 22VC10100-ICE</stp>
        <stp>Low</stp>
        <tr r="G49" s="14"/>
      </tp>
      <tp t="s">
        <v/>
        <stp/>
        <stp>BRN 22VC10125-ICE</stp>
        <stp>Low</stp>
        <tr r="G50" s="14"/>
      </tp>
      <tp t="s">
        <v/>
        <stp/>
        <stp>*H</stp>
        <stp>BRN 22VC9600-ICE</stp>
        <stp>Settle</stp>
        <stp>D</stp>
        <stp>42654.5</stp>
        <tr r="W64" s="14"/>
      </tp>
      <tp t="s">
        <v/>
        <stp/>
        <stp>*H</stp>
        <stp>BRN 22VC9700-ICE</stp>
        <stp>Settle</stp>
        <stp>D</stp>
        <stp>42654.5</stp>
        <tr r="AA64" s="14"/>
      </tp>
      <tp t="s">
        <v/>
        <stp/>
        <stp>*H</stp>
        <stp>BRN 22VC9400-ICE</stp>
        <stp>Settle</stp>
        <stp>D</stp>
        <stp>42654.5</stp>
        <tr r="O64" s="14"/>
      </tp>
      <tp t="s">
        <v/>
        <stp/>
        <stp>*H</stp>
        <stp>BRN 22VC9500-ICE</stp>
        <stp>Settle</stp>
        <stp>D</stp>
        <stp>42654.5</stp>
        <tr r="S64" s="14"/>
      </tp>
      <tp t="s">
        <v/>
        <stp/>
        <stp>*H</stp>
        <stp>BRN 22VC9200-ICE</stp>
        <stp>Settle</stp>
        <stp>D</stp>
        <stp>42654.5</stp>
        <tr r="G64" s="14"/>
      </tp>
      <tp t="s">
        <v/>
        <stp/>
        <stp>*H</stp>
        <stp>BRN 22VC9300-ICE</stp>
        <stp>Settle</stp>
        <stp>D</stp>
        <stp>42654.5</stp>
        <tr r="K64" s="14"/>
      </tp>
      <tp t="s">
        <v/>
        <stp/>
        <stp>*H</stp>
        <stp>BRN 22VC9100-ICE</stp>
        <stp>Settle</stp>
        <stp>D</stp>
        <stp>42654.5</stp>
        <tr r="C64" s="14"/>
      </tp>
      <tp t="s">
        <v/>
        <stp/>
        <stp>*H</stp>
        <stp>BRN 22VC9800-ICE</stp>
        <stp>Settle</stp>
        <stp>D</stp>
        <stp>42654.5</stp>
        <tr r="AE64" s="14"/>
      </tp>
      <tp t="s">
        <v/>
        <stp/>
        <stp>*H</stp>
        <stp>BRN 22VC9900-ICE</stp>
        <stp>Settle</stp>
        <stp>D</stp>
        <stp>42654.5</stp>
        <tr r="AI64" s="14"/>
      </tp>
      <tp t="s">
        <v/>
        <stp/>
        <stp>BRN 22VP10075-ICE</stp>
        <stp>Low</stp>
        <tr r="U48" s="14"/>
      </tp>
      <tp t="s">
        <v/>
        <stp/>
        <stp>BRN 22VP10050-ICE</stp>
        <stp>Low</stp>
        <tr r="U47" s="14"/>
      </tp>
      <tp t="s">
        <v/>
        <stp/>
        <stp>BRN 22VP10025-ICE</stp>
        <stp>Low</stp>
        <tr r="U46" s="14"/>
      </tp>
      <tp t="s">
        <v/>
        <stp/>
        <stp>BRN 22VP10000-ICE</stp>
        <stp>Low</stp>
        <tr r="U45" s="14"/>
      </tp>
      <tp t="s">
        <v/>
        <stp/>
        <stp>BRN 22VC10050-ICE</stp>
        <stp>Low</stp>
        <tr r="G47" s="14"/>
      </tp>
      <tp t="s">
        <v/>
        <stp/>
        <stp>*H</stp>
        <stp>BRN 22VP9600-ICE</stp>
        <stp>Settle</stp>
        <stp>D</stp>
        <stp>42654.5</stp>
        <tr r="W65" s="14"/>
      </tp>
      <tp t="s">
        <v/>
        <stp/>
        <stp>*H</stp>
        <stp>BRN 22VP9700-ICE</stp>
        <stp>Settle</stp>
        <stp>D</stp>
        <stp>42654.5</stp>
        <tr r="AA65" s="14"/>
      </tp>
      <tp t="s">
        <v/>
        <stp/>
        <stp>*H</stp>
        <stp>BRN 22VP9400-ICE</stp>
        <stp>Settle</stp>
        <stp>D</stp>
        <stp>42654.5</stp>
        <tr r="O65" s="14"/>
      </tp>
      <tp t="s">
        <v/>
        <stp/>
        <stp>*H</stp>
        <stp>BRN 22VP9500-ICE</stp>
        <stp>Settle</stp>
        <stp>D</stp>
        <stp>42654.5</stp>
        <tr r="S65" s="14"/>
      </tp>
      <tp t="s">
        <v/>
        <stp/>
        <stp>*H</stp>
        <stp>BRN 22VP9200-ICE</stp>
        <stp>Settle</stp>
        <stp>D</stp>
        <stp>42654.5</stp>
        <tr r="G65" s="14"/>
      </tp>
      <tp t="s">
        <v/>
        <stp/>
        <stp>*H</stp>
        <stp>BRN 22VP9300-ICE</stp>
        <stp>Settle</stp>
        <stp>D</stp>
        <stp>42654.5</stp>
        <tr r="K65" s="14"/>
      </tp>
      <tp t="s">
        <v/>
        <stp/>
        <stp>*H</stp>
        <stp>BRN 22VP9100-ICE</stp>
        <stp>Settle</stp>
        <stp>D</stp>
        <stp>42654.5</stp>
        <tr r="C65" s="14"/>
      </tp>
      <tp t="s">
        <v/>
        <stp/>
        <stp>*H</stp>
        <stp>BRN 22VP9800-ICE</stp>
        <stp>Settle</stp>
        <stp>D</stp>
        <stp>42654.5</stp>
        <tr r="AE65" s="14"/>
      </tp>
      <tp t="s">
        <v/>
        <stp/>
        <stp>*H</stp>
        <stp>BRN 22VP9900-ICE</stp>
        <stp>Settle</stp>
        <stp>D</stp>
        <stp>42654.5</stp>
        <tr r="AI65" s="14"/>
      </tp>
      <tp t="s">
        <v/>
        <stp/>
        <stp>BRN 22VC10075-ICE</stp>
        <stp>Low</stp>
        <tr r="G48" s="14"/>
      </tp>
      <tp>
        <v>0.57999999999999996</v>
        <stp/>
        <stp>BRN 22VC10000-ICE</stp>
        <stp>Low</stp>
        <tr r="G45" s="14"/>
      </tp>
      <tp t="s">
        <v/>
        <stp/>
        <stp>BRN 22VC10025-ICE</stp>
        <stp>Low</stp>
        <tr r="G46" s="14"/>
      </tp>
      <tp t="s">
        <v/>
        <stp/>
        <stp>*H</stp>
        <stp>BRN 22VC9675-ICE</stp>
        <stp>Settle</stp>
        <stp>D</stp>
        <stp>42654.5</stp>
        <tr r="Z64" s="14"/>
      </tp>
      <tp t="s">
        <v/>
        <stp/>
        <stp>*H</stp>
        <stp>BRN 22VC9775-ICE</stp>
        <stp>Settle</stp>
        <stp>D</stp>
        <stp>42654.5</stp>
        <tr r="AD64" s="14"/>
      </tp>
      <tp t="s">
        <v/>
        <stp/>
        <stp>*H</stp>
        <stp>BRN 22VC9475-ICE</stp>
        <stp>Settle</stp>
        <stp>D</stp>
        <stp>42654.5</stp>
        <tr r="R64" s="14"/>
      </tp>
      <tp t="s">
        <v/>
        <stp/>
        <stp>*H</stp>
        <stp>BRN 22VC9575-ICE</stp>
        <stp>Settle</stp>
        <stp>D</stp>
        <stp>42654.5</stp>
        <tr r="V64" s="14"/>
      </tp>
      <tp t="s">
        <v/>
        <stp/>
        <stp>*H</stp>
        <stp>BRN 22VC9275-ICE</stp>
        <stp>Settle</stp>
        <stp>D</stp>
        <stp>42654.5</stp>
        <tr r="J64" s="14"/>
      </tp>
      <tp t="s">
        <v/>
        <stp/>
        <stp>*H</stp>
        <stp>BRN 22VC9375-ICE</stp>
        <stp>Settle</stp>
        <stp>D</stp>
        <stp>42654.5</stp>
        <tr r="N64" s="14"/>
      </tp>
      <tp t="s">
        <v/>
        <stp/>
        <stp>*H</stp>
        <stp>BRN 22VC9175-ICE</stp>
        <stp>Settle</stp>
        <stp>D</stp>
        <stp>42654.5</stp>
        <tr r="F64" s="14"/>
      </tp>
      <tp t="s">
        <v/>
        <stp/>
        <stp>*H</stp>
        <stp>BRN 22VC9875-ICE</stp>
        <stp>Settle</stp>
        <stp>D</stp>
        <stp>42654.5</stp>
        <tr r="AH64" s="14"/>
      </tp>
      <tp t="s">
        <v/>
        <stp/>
        <stp>*H</stp>
        <stp>BRN 22VC9975-ICE</stp>
        <stp>Settle</stp>
        <stp>D</stp>
        <stp>42654.5</stp>
        <tr r="AL64" s="14"/>
      </tp>
      <tp t="s">
        <v/>
        <stp/>
        <stp>*H</stp>
        <stp>BRN 22VP9675-ICE</stp>
        <stp>Settle</stp>
        <stp>D</stp>
        <stp>42654.5</stp>
        <tr r="Z65" s="14"/>
      </tp>
      <tp t="s">
        <v/>
        <stp/>
        <stp>*H</stp>
        <stp>BRN 22VP9775-ICE</stp>
        <stp>Settle</stp>
        <stp>D</stp>
        <stp>42654.5</stp>
        <tr r="AD65" s="14"/>
      </tp>
      <tp t="s">
        <v/>
        <stp/>
        <stp>*H</stp>
        <stp>BRN 22VP9475-ICE</stp>
        <stp>Settle</stp>
        <stp>D</stp>
        <stp>42654.5</stp>
        <tr r="R65" s="14"/>
      </tp>
      <tp t="s">
        <v/>
        <stp/>
        <stp>*H</stp>
        <stp>BRN 22VP9575-ICE</stp>
        <stp>Settle</stp>
        <stp>D</stp>
        <stp>42654.5</stp>
        <tr r="V65" s="14"/>
      </tp>
      <tp t="s">
        <v/>
        <stp/>
        <stp>*H</stp>
        <stp>BRN 22VP9275-ICE</stp>
        <stp>Settle</stp>
        <stp>D</stp>
        <stp>42654.5</stp>
        <tr r="J65" s="14"/>
      </tp>
      <tp t="s">
        <v/>
        <stp/>
        <stp>*H</stp>
        <stp>BRN 22VP9375-ICE</stp>
        <stp>Settle</stp>
        <stp>D</stp>
        <stp>42654.5</stp>
        <tr r="N65" s="14"/>
      </tp>
      <tp t="s">
        <v/>
        <stp/>
        <stp>*H</stp>
        <stp>BRN 22VP9175-ICE</stp>
        <stp>Settle</stp>
        <stp>D</stp>
        <stp>42654.5</stp>
        <tr r="F65" s="14"/>
      </tp>
      <tp t="s">
        <v/>
        <stp/>
        <stp>*H</stp>
        <stp>BRN 22VP9875-ICE</stp>
        <stp>Settle</stp>
        <stp>D</stp>
        <stp>42654.5</stp>
        <tr r="AH65" s="14"/>
      </tp>
      <tp t="s">
        <v/>
        <stp/>
        <stp>*H</stp>
        <stp>BRN 22VP9975-ICE</stp>
        <stp>Settle</stp>
        <stp>D</stp>
        <stp>42654.5</stp>
        <tr r="AL65" s="14"/>
      </tp>
      <tp t="s">
        <v>BRN 22VP10250-ICE</v>
        <stp/>
        <stp>*OBSY</stp>
        <stp>BRN-ICE</stp>
        <stp>P</stp>
        <stp>102.5</stp>
        <tr r="Q55" s="14"/>
      </tp>
      <tp t="s">
        <v/>
        <stp/>
        <stp>*H</stp>
        <stp>BRN 22VC9650-ICE</stp>
        <stp>Settle</stp>
        <stp>D</stp>
        <stp>42654.5</stp>
        <tr r="Y64" s="14"/>
      </tp>
      <tp t="s">
        <v/>
        <stp/>
        <stp>*H</stp>
        <stp>BRN 22VC9750-ICE</stp>
        <stp>Settle</stp>
        <stp>D</stp>
        <stp>42654.5</stp>
        <tr r="AC64" s="14"/>
      </tp>
      <tp t="s">
        <v/>
        <stp/>
        <stp>*H</stp>
        <stp>BRN 22VC9450-ICE</stp>
        <stp>Settle</stp>
        <stp>D</stp>
        <stp>42654.5</stp>
        <tr r="Q64" s="14"/>
      </tp>
      <tp t="s">
        <v/>
        <stp/>
        <stp>*H</stp>
        <stp>BRN 22VC9550-ICE</stp>
        <stp>Settle</stp>
        <stp>D</stp>
        <stp>42654.5</stp>
        <tr r="U64" s="14"/>
      </tp>
      <tp t="s">
        <v/>
        <stp/>
        <stp>*H</stp>
        <stp>BRN 22VC9250-ICE</stp>
        <stp>Settle</stp>
        <stp>D</stp>
        <stp>42654.5</stp>
        <tr r="I64" s="14"/>
      </tp>
      <tp t="s">
        <v/>
        <stp/>
        <stp>*H</stp>
        <stp>BRN 22VC9350-ICE</stp>
        <stp>Settle</stp>
        <stp>D</stp>
        <stp>42654.5</stp>
        <tr r="M64" s="14"/>
      </tp>
      <tp t="s">
        <v/>
        <stp/>
        <stp>*H</stp>
        <stp>BRN 22VC9150-ICE</stp>
        <stp>Settle</stp>
        <stp>D</stp>
        <stp>42654.5</stp>
        <tr r="E64" s="14"/>
      </tp>
      <tp t="s">
        <v/>
        <stp/>
        <stp>*H</stp>
        <stp>BRN 22VC9850-ICE</stp>
        <stp>Settle</stp>
        <stp>D</stp>
        <stp>42654.5</stp>
        <tr r="AG64" s="14"/>
      </tp>
      <tp t="s">
        <v/>
        <stp/>
        <stp>*H</stp>
        <stp>BRN 22VC9950-ICE</stp>
        <stp>Settle</stp>
        <stp>D</stp>
        <stp>42654.5</stp>
        <tr r="AK64" s="14"/>
      </tp>
      <tp t="s">
        <v/>
        <stp/>
        <stp>*H</stp>
        <stp>BRN 22VP9650-ICE</stp>
        <stp>Settle</stp>
        <stp>D</stp>
        <stp>42654.5</stp>
        <tr r="Y65" s="14"/>
      </tp>
      <tp t="s">
        <v/>
        <stp/>
        <stp>*H</stp>
        <stp>BRN 22VP9750-ICE</stp>
        <stp>Settle</stp>
        <stp>D</stp>
        <stp>42654.5</stp>
        <tr r="AC65" s="14"/>
      </tp>
      <tp t="s">
        <v/>
        <stp/>
        <stp>*H</stp>
        <stp>BRN 22VP9450-ICE</stp>
        <stp>Settle</stp>
        <stp>D</stp>
        <stp>42654.5</stp>
        <tr r="Q65" s="14"/>
      </tp>
      <tp t="s">
        <v/>
        <stp/>
        <stp>*H</stp>
        <stp>BRN 22VP9550-ICE</stp>
        <stp>Settle</stp>
        <stp>D</stp>
        <stp>42654.5</stp>
        <tr r="U65" s="14"/>
      </tp>
      <tp t="s">
        <v/>
        <stp/>
        <stp>*H</stp>
        <stp>BRN 22VP9250-ICE</stp>
        <stp>Settle</stp>
        <stp>D</stp>
        <stp>42654.5</stp>
        <tr r="I65" s="14"/>
      </tp>
      <tp t="s">
        <v/>
        <stp/>
        <stp>*H</stp>
        <stp>BRN 22VP9350-ICE</stp>
        <stp>Settle</stp>
        <stp>D</stp>
        <stp>42654.5</stp>
        <tr r="M65" s="14"/>
      </tp>
      <tp t="s">
        <v/>
        <stp/>
        <stp>*H</stp>
        <stp>BRN 22VP9150-ICE</stp>
        <stp>Settle</stp>
        <stp>D</stp>
        <stp>42654.5</stp>
        <tr r="E65" s="14"/>
      </tp>
      <tp t="s">
        <v/>
        <stp/>
        <stp>*H</stp>
        <stp>BRN 22VP9850-ICE</stp>
        <stp>Settle</stp>
        <stp>D</stp>
        <stp>42654.5</stp>
        <tr r="AG65" s="14"/>
      </tp>
      <tp t="s">
        <v/>
        <stp/>
        <stp>*H</stp>
        <stp>BRN 22VP9950-ICE</stp>
        <stp>Settle</stp>
        <stp>D</stp>
        <stp>42654.5</stp>
        <tr r="AK65" s="14"/>
      </tp>
      <tp t="s">
        <v>BRN 22VP10150-ICE</v>
        <stp/>
        <stp>*OBSY</stp>
        <stp>BRN-ICE</stp>
        <stp>P</stp>
        <stp>101.5</stp>
        <tr r="Q51" s="14"/>
      </tp>
      <tp t="s">
        <v>BRN 22VP10050-ICE</v>
        <stp/>
        <stp>*OBSY</stp>
        <stp>BRN-ICE</stp>
        <stp>P</stp>
        <stp>100.5</stp>
        <tr r="Q47" s="14"/>
      </tp>
      <tp t="s">
        <v>BRN 22VP9825-ICE</v>
        <stp/>
        <stp>*OBSY</stp>
        <stp>BRN-ICE</stp>
        <stp>P</stp>
        <stp>98.25</stp>
        <tr r="Q21" s="15"/>
        <tr r="Q38" s="14"/>
      </tp>
      <tp t="s">
        <v>BRN 22VP9925-ICE</v>
        <stp/>
        <stp>*OBSY</stp>
        <stp>BRN-ICE</stp>
        <stp>P</stp>
        <stp>99.25</stp>
        <tr r="Q42" s="14"/>
        <tr r="Q25" s="15"/>
      </tp>
      <tp t="s">
        <v>BRN 22VP9425-ICE</v>
        <stp/>
        <stp>*OBSY</stp>
        <stp>BRN-ICE</stp>
        <stp>P</stp>
        <stp>94.25</stp>
        <tr r="Q22" s="14"/>
      </tp>
      <tp t="s">
        <v>BRN 22VP9525-ICE</v>
        <stp/>
        <stp>*OBSY</stp>
        <stp>BRN-ICE</stp>
        <stp>P</stp>
        <stp>95.25</stp>
        <tr r="Q26" s="14"/>
        <tr r="Q9" s="15"/>
      </tp>
      <tp t="s">
        <v>BRN 22VP9625-ICE</v>
        <stp/>
        <stp>*OBSY</stp>
        <stp>BRN-ICE</stp>
        <stp>P</stp>
        <stp>96.25</stp>
        <tr r="Q30" s="14"/>
        <tr r="Q13" s="15"/>
      </tp>
      <tp t="s">
        <v>BRN 22VP9725-ICE</v>
        <stp/>
        <stp>*OBSY</stp>
        <stp>BRN-ICE</stp>
        <stp>P</stp>
        <stp>97.25</stp>
        <tr r="Q34" s="14"/>
        <tr r="Q17" s="15"/>
      </tp>
      <tp t="s">
        <v>BRN 22VP9125-ICE</v>
        <stp/>
        <stp>*OBSY</stp>
        <stp>BRN-ICE</stp>
        <stp>P</stp>
        <stp>91.25</stp>
        <tr r="Q10" s="14"/>
      </tp>
      <tp t="s">
        <v>BRN 22VP9225-ICE</v>
        <stp/>
        <stp>*OBSY</stp>
        <stp>BRN-ICE</stp>
        <stp>P</stp>
        <stp>92.25</stp>
        <tr r="Q14" s="14"/>
      </tp>
      <tp t="s">
        <v>BRN 22VP9325-ICE</v>
        <stp/>
        <stp>*OBSY</stp>
        <stp>BRN-ICE</stp>
        <stp>P</stp>
        <stp>93.25</stp>
        <tr r="Q18" s="14"/>
      </tp>
      <tp t="s">
        <v>BRN 22VP9875-ICE</v>
        <stp/>
        <stp>*OBSY</stp>
        <stp>BRN-ICE</stp>
        <stp>P</stp>
        <stp>98.75</stp>
        <tr r="Q23" s="15"/>
        <tr r="Q40" s="14"/>
      </tp>
      <tp t="s">
        <v>BRN 22VP9975-ICE</v>
        <stp/>
        <stp>*OBSY</stp>
        <stp>BRN-ICE</stp>
        <stp>P</stp>
        <stp>99.75</stp>
        <tr r="Q44" s="14"/>
      </tp>
      <tp t="s">
        <v>BRN 22VP9475-ICE</v>
        <stp/>
        <stp>*OBSY</stp>
        <stp>BRN-ICE</stp>
        <stp>P</stp>
        <stp>94.75</stp>
        <tr r="Q24" s="14"/>
        <tr r="Q7" s="15"/>
      </tp>
      <tp t="s">
        <v>BRN 22VP9575-ICE</v>
        <stp/>
        <stp>*OBSY</stp>
        <stp>BRN-ICE</stp>
        <stp>P</stp>
        <stp>95.75</stp>
        <tr r="Q28" s="14"/>
        <tr r="Q11" s="15"/>
      </tp>
      <tp t="s">
        <v>BRN 22VP9675-ICE</v>
        <stp/>
        <stp>*OBSY</stp>
        <stp>BRN-ICE</stp>
        <stp>P</stp>
        <stp>96.75</stp>
        <tr r="Q32" s="14"/>
        <tr r="Q15" s="15"/>
      </tp>
      <tp t="s">
        <v>BRN 22VP9775-ICE</v>
        <stp/>
        <stp>*OBSY</stp>
        <stp>BRN-ICE</stp>
        <stp>P</stp>
        <stp>97.75</stp>
        <tr r="Q19" s="15"/>
        <tr r="Q36" s="14"/>
      </tp>
      <tp t="s">
        <v>BRN 22VP9175-ICE</v>
        <stp/>
        <stp>*OBSY</stp>
        <stp>BRN-ICE</stp>
        <stp>P</stp>
        <stp>91.75</stp>
        <tr r="Q12" s="14"/>
      </tp>
      <tp t="s">
        <v>BRN 22VP9275-ICE</v>
        <stp/>
        <stp>*OBSY</stp>
        <stp>BRN-ICE</stp>
        <stp>P</stp>
        <stp>92.75</stp>
        <tr r="Q16" s="14"/>
      </tp>
      <tp t="s">
        <v>BRN 22VP9375-ICE</v>
        <stp/>
        <stp>*OBSY</stp>
        <stp>BRN-ICE</stp>
        <stp>P</stp>
        <stp>93.75</stp>
        <tr r="Q20" s="14"/>
      </tp>
      <tp t="s">
        <v>BRN 22VC10050-ICE</v>
        <stp/>
        <stp>*OBSY</stp>
        <stp>BRN-ICE</stp>
        <stp>C</stp>
        <stp>100.5</stp>
        <tr r="C47" s="14"/>
      </tp>
      <tp t="s">
        <v>BRN 22VC10150-ICE</v>
        <stp/>
        <stp>*OBSY</stp>
        <stp>BRN-ICE</stp>
        <stp>C</stp>
        <stp>101.5</stp>
        <tr r="C51" s="14"/>
      </tp>
      <tp t="s">
        <v>BRN 22VC10250-ICE</v>
        <stp/>
        <stp>*OBSY</stp>
        <stp>BRN-ICE</stp>
        <stp>C</stp>
        <stp>102.5</stp>
        <tr r="C55" s="14"/>
      </tp>
      <tp t="s">
        <v/>
        <stp/>
        <stp>*H</stp>
        <stp>BRN 22VC10075-ICE</stp>
        <stp>Settle</stp>
        <stp>D</stp>
        <stp>42654.5</stp>
        <tr r="AP64" s="14"/>
      </tp>
      <tp t="s">
        <v/>
        <stp/>
        <stp>*H</stp>
        <stp>BRN 22VC10175-ICE</stp>
        <stp>Settle</stp>
        <stp>D</stp>
        <stp>42654.5</stp>
        <tr r="AT64" s="14"/>
      </tp>
      <tp t="s">
        <v/>
        <stp/>
        <stp>*H</stp>
        <stp>BRN 22VC10275-ICE</stp>
        <stp>Settle</stp>
        <stp>D</stp>
        <stp>42654.5</stp>
        <tr r="AX64" s="14"/>
      </tp>
      <tp t="s">
        <v/>
        <stp/>
        <stp>BRN 22VP9950-ICE</stp>
        <stp>High</stp>
        <tr r="T43" s="14"/>
      </tp>
      <tp t="s">
        <v/>
        <stp/>
        <stp>BRN 22VP9850-ICE</stp>
        <stp>High</stp>
        <tr r="T39" s="14"/>
      </tp>
      <tp t="s">
        <v/>
        <stp/>
        <stp>BRN 22VP9150-ICE</stp>
        <stp>High</stp>
        <tr r="T11" s="14"/>
      </tp>
      <tp>
        <v>1.84</v>
        <stp/>
        <stp>BRN 22VP9350-ICE</stp>
        <stp>High</stp>
        <tr r="T19" s="14"/>
      </tp>
      <tp>
        <v>1.25</v>
        <stp/>
        <stp>BRN 22VP9250-ICE</stp>
        <stp>High</stp>
        <tr r="T15" s="14"/>
      </tp>
      <tp t="s">
        <v/>
        <stp/>
        <stp>BRN 22VP9550-ICE</stp>
        <stp>High</stp>
        <tr r="T27" s="14"/>
      </tp>
      <tp>
        <v>2.23</v>
        <stp/>
        <stp>BRN 22VP9450-ICE</stp>
        <stp>High</stp>
        <tr r="T23" s="14"/>
      </tp>
      <tp>
        <v>2.41</v>
        <stp/>
        <stp>BRN 22VP9750-ICE</stp>
        <stp>High</stp>
        <tr r="T35" s="14"/>
      </tp>
      <tp t="s">
        <v/>
        <stp/>
        <stp>BRN 22VP9650-ICE</stp>
        <stp>High</stp>
        <tr r="T31" s="14"/>
      </tp>
      <tp>
        <v>44792.544062499997</v>
        <stp/>
        <stp>BRN 22VP9550-ICE</stp>
        <stp>Time</stp>
        <tr r="X27" s="14"/>
      </tp>
      <tp>
        <v>44792.544062499997</v>
        <stp/>
        <stp>BRN 22VP9450-ICE</stp>
        <stp>Time</stp>
        <tr r="X23" s="14"/>
      </tp>
      <tp>
        <v>44792.544062499997</v>
        <stp/>
        <stp>BRN 22VP9750-ICE</stp>
        <stp>Time</stp>
        <tr r="X35" s="14"/>
      </tp>
      <tp>
        <v>44792.544027777774</v>
        <stp/>
        <stp>BRN 22VP9650-ICE</stp>
        <stp>Time</stp>
        <tr r="X31" s="14"/>
      </tp>
      <tp>
        <v>44792.544039351851</v>
        <stp/>
        <stp>BRN 22VP9150-ICE</stp>
        <stp>Time</stp>
        <tr r="X11" s="14"/>
      </tp>
      <tp>
        <v>44792.544050925928</v>
        <stp/>
        <stp>BRN 22VP9350-ICE</stp>
        <stp>Time</stp>
        <tr r="X19" s="14"/>
      </tp>
      <tp>
        <v>44792.544062499997</v>
        <stp/>
        <stp>BRN 22VP9250-ICE</stp>
        <stp>Time</stp>
        <tr r="X15" s="14"/>
      </tp>
      <tp>
        <v>44792.543680555558</v>
        <stp/>
        <stp>BRN 22VP9950-ICE</stp>
        <stp>Time</stp>
        <tr r="X43" s="14"/>
      </tp>
      <tp>
        <v>44792.544062499997</v>
        <stp/>
        <stp>BRN 22VP9850-ICE</stp>
        <stp>Time</stp>
        <tr r="X39" s="14"/>
      </tp>
      <tp>
        <v>0.83</v>
        <stp/>
        <stp>BRN 22VC9950-ICE</stp>
        <stp>High</stp>
        <tr r="F43" s="14"/>
      </tp>
      <tp t="s">
        <v/>
        <stp/>
        <stp>BRN 22VC9850-ICE</stp>
        <stp>High</stp>
        <tr r="F39" s="14"/>
      </tp>
      <tp t="s">
        <v/>
        <stp/>
        <stp>BRN 22VC9150-ICE</stp>
        <stp>High</stp>
        <tr r="F11" s="14"/>
      </tp>
      <tp t="s">
        <v/>
        <stp/>
        <stp>BRN 22VC9350-ICE</stp>
        <stp>High</stp>
        <tr r="F19" s="14"/>
      </tp>
      <tp t="s">
        <v/>
        <stp/>
        <stp>BRN 22VC9250-ICE</stp>
        <stp>High</stp>
        <tr r="F15" s="14"/>
      </tp>
      <tp t="s">
        <v/>
        <stp/>
        <stp>BRN 22VC9550-ICE</stp>
        <stp>High</stp>
        <tr r="F27" s="14"/>
      </tp>
      <tp t="s">
        <v/>
        <stp/>
        <stp>BRN 22VC9450-ICE</stp>
        <stp>High</stp>
        <tr r="F23" s="14"/>
      </tp>
      <tp t="s">
        <v/>
        <stp/>
        <stp>BRN 22VC9750-ICE</stp>
        <stp>High</stp>
        <tr r="F35" s="14"/>
      </tp>
      <tp>
        <v>1.8</v>
        <stp/>
        <stp>BRN 22VC9650-ICE</stp>
        <stp>High</stp>
        <tr r="F31" s="14"/>
      </tp>
      <tp>
        <v>44792.544062499997</v>
        <stp/>
        <stp>BRN 22VC9550-ICE</stp>
        <stp>Time</stp>
        <tr r="J27" s="14"/>
      </tp>
      <tp>
        <v>44792.544039351851</v>
        <stp/>
        <stp>BRN 22VC9450-ICE</stp>
        <stp>Time</stp>
        <tr r="J23" s="14"/>
      </tp>
      <tp>
        <v>44792.544050925928</v>
        <stp/>
        <stp>BRN 22VC9750-ICE</stp>
        <stp>Time</stp>
        <tr r="J35" s="14"/>
      </tp>
      <tp>
        <v>44792.544050925928</v>
        <stp/>
        <stp>BRN 22VC9650-ICE</stp>
        <stp>Time</stp>
        <tr r="J31" s="14"/>
      </tp>
      <tp>
        <v>44792.543680555558</v>
        <stp/>
        <stp>BRN 22VC9150-ICE</stp>
        <stp>Time</stp>
        <tr r="J11" s="14"/>
      </tp>
      <tp>
        <v>44792.543587962966</v>
        <stp/>
        <stp>BRN 22VC9350-ICE</stp>
        <stp>Time</stp>
        <tr r="J19" s="14"/>
      </tp>
      <tp>
        <v>44792.543321759258</v>
        <stp/>
        <stp>BRN 22VC9250-ICE</stp>
        <stp>Time</stp>
        <tr r="J15" s="14"/>
      </tp>
      <tp>
        <v>44792.544062499997</v>
        <stp/>
        <stp>BRN 22VC9950-ICE</stp>
        <stp>Time</stp>
        <tr r="J43" s="14"/>
      </tp>
      <tp>
        <v>44792.544062499997</v>
        <stp/>
        <stp>BRN 22VC9850-ICE</stp>
        <stp>Time</stp>
        <tr r="J39" s="14"/>
      </tp>
      <tp t="s">
        <v/>
        <stp/>
        <stp>*H</stp>
        <stp>BRN 22VC10050-ICE</stp>
        <stp>Settle</stp>
        <stp>D</stp>
        <stp>42654.5</stp>
        <tr r="AO64" s="14"/>
      </tp>
      <tp t="s">
        <v/>
        <stp/>
        <stp>*H</stp>
        <stp>BRN 22VC10150-ICE</stp>
        <stp>Settle</stp>
        <stp>D</stp>
        <stp>42654.5</stp>
        <tr r="AS64" s="14"/>
      </tp>
      <tp t="s">
        <v/>
        <stp/>
        <stp>*H</stp>
        <stp>BRN 22VC10250-ICE</stp>
        <stp>Settle</stp>
        <stp>D</stp>
        <stp>42654.5</stp>
        <tr r="AW64" s="14"/>
      </tp>
      <tp t="s">
        <v/>
        <stp/>
        <stp>BRN 22VP9975-ICE</stp>
        <stp>High</stp>
        <tr r="T44" s="14"/>
      </tp>
      <tp t="s">
        <v/>
        <stp/>
        <stp>BRN 22VP9875-ICE</stp>
        <stp>High</stp>
        <tr r="T40" s="14"/>
      </tp>
      <tp>
        <v>1.1599999999999999</v>
        <stp/>
        <stp>BRN 22VP9175-ICE</stp>
        <stp>High</stp>
        <tr r="T12" s="14"/>
      </tp>
      <tp t="s">
        <v/>
        <stp/>
        <stp>BRN 22VP9375-ICE</stp>
        <stp>High</stp>
        <tr r="T20" s="14"/>
      </tp>
      <tp t="s">
        <v/>
        <stp/>
        <stp>BRN 22VP9275-ICE</stp>
        <stp>High</stp>
        <tr r="T16" s="14"/>
      </tp>
      <tp>
        <v>2.4700000000000002</v>
        <stp/>
        <stp>BRN 22VP9575-ICE</stp>
        <stp>High</stp>
        <tr r="T28" s="14"/>
      </tp>
      <tp t="s">
        <v/>
        <stp/>
        <stp>BRN 22VP9475-ICE</stp>
        <stp>High</stp>
        <tr r="T24" s="14"/>
      </tp>
      <tp>
        <v>2.5499999999999998</v>
        <stp/>
        <stp>BRN 22VP9775-ICE</stp>
        <stp>High</stp>
        <tr r="T36" s="14"/>
      </tp>
      <tp t="s">
        <v/>
        <stp/>
        <stp>BRN 22VP9675-ICE</stp>
        <stp>High</stp>
        <tr r="T32" s="14"/>
      </tp>
      <tp>
        <v>44792.544062499997</v>
        <stp/>
        <stp>BRN 22VP9575-ICE</stp>
        <stp>Time</stp>
        <tr r="X28" s="14"/>
      </tp>
      <tp>
        <v>44792.544016203705</v>
        <stp/>
        <stp>BRN 22VP9475-ICE</stp>
        <stp>Time</stp>
        <tr r="X24" s="14"/>
      </tp>
      <tp>
        <v>44792.543935185182</v>
        <stp/>
        <stp>BRN 22VP9775-ICE</stp>
        <stp>Time</stp>
        <tr r="X36" s="14"/>
      </tp>
      <tp>
        <v>44792.544050925928</v>
        <stp/>
        <stp>BRN 22VP9675-ICE</stp>
        <stp>Time</stp>
        <tr r="X32" s="14"/>
      </tp>
      <tp>
        <v>44792.54383101852</v>
        <stp/>
        <stp>BRN 22VP9175-ICE</stp>
        <stp>Time</stp>
        <tr r="X12" s="14"/>
      </tp>
      <tp>
        <v>44792.544062499997</v>
        <stp/>
        <stp>BRN 22VP9375-ICE</stp>
        <stp>Time</stp>
        <tr r="X20" s="14"/>
      </tp>
      <tp>
        <v>44792.544050925928</v>
        <stp/>
        <stp>BRN 22VP9275-ICE</stp>
        <stp>Time</stp>
        <tr r="X16" s="14"/>
      </tp>
      <tp>
        <v>44792.543680555558</v>
        <stp/>
        <stp>BRN 22VP9975-ICE</stp>
        <stp>Time</stp>
        <tr r="X44" s="14"/>
      </tp>
      <tp>
        <v>44792.544062499997</v>
        <stp/>
        <stp>BRN 22VP9875-ICE</stp>
        <stp>Time</stp>
        <tr r="X40" s="14"/>
      </tp>
      <tp>
        <v>1.02</v>
        <stp/>
        <stp>BRN 22VC9975-ICE</stp>
        <stp>High</stp>
        <tr r="F44" s="14"/>
      </tp>
      <tp t="s">
        <v/>
        <stp/>
        <stp>BRN 22VC9875-ICE</stp>
        <stp>High</stp>
        <tr r="F40" s="14"/>
      </tp>
      <tp t="s">
        <v/>
        <stp/>
        <stp>BRN 22VC9175-ICE</stp>
        <stp>High</stp>
        <tr r="F12" s="14"/>
      </tp>
      <tp t="s">
        <v/>
        <stp/>
        <stp>BRN 22VC9375-ICE</stp>
        <stp>High</stp>
        <tr r="F20" s="14"/>
      </tp>
      <tp t="s">
        <v/>
        <stp/>
        <stp>BRN 22VC9275-ICE</stp>
        <stp>High</stp>
        <tr r="F16" s="14"/>
      </tp>
      <tp t="s">
        <v/>
        <stp/>
        <stp>BRN 22VC9575-ICE</stp>
        <stp>High</stp>
        <tr r="F28" s="14"/>
      </tp>
      <tp t="s">
        <v/>
        <stp/>
        <stp>BRN 22VC9475-ICE</stp>
        <stp>High</stp>
        <tr r="F24" s="14"/>
      </tp>
      <tp t="s">
        <v/>
        <stp/>
        <stp>BRN 22VC9775-ICE</stp>
        <stp>High</stp>
        <tr r="F36" s="14"/>
      </tp>
      <tp t="s">
        <v/>
        <stp/>
        <stp>BRN 22VC9675-ICE</stp>
        <stp>High</stp>
        <tr r="F32" s="14"/>
      </tp>
      <tp>
        <v>44792.544050925928</v>
        <stp/>
        <stp>BRN 22VC9575-ICE</stp>
        <stp>Time</stp>
        <tr r="J28" s="14"/>
      </tp>
      <tp>
        <v>44792.543680555558</v>
        <stp/>
        <stp>BRN 22VC9475-ICE</stp>
        <stp>Time</stp>
        <tr r="J24" s="14"/>
      </tp>
      <tp>
        <v>44792.544062499997</v>
        <stp/>
        <stp>BRN 22VC9775-ICE</stp>
        <stp>Time</stp>
        <tr r="J36" s="14"/>
      </tp>
      <tp>
        <v>44792.544050925928</v>
        <stp/>
        <stp>BRN 22VC9675-ICE</stp>
        <stp>Time</stp>
        <tr r="J32" s="14"/>
      </tp>
      <tp>
        <v>44792.543680555558</v>
        <stp/>
        <stp>BRN 22VC9175-ICE</stp>
        <stp>Time</stp>
        <tr r="J12" s="14"/>
      </tp>
      <tp>
        <v>44792.543321759258</v>
        <stp/>
        <stp>BRN 22VC9375-ICE</stp>
        <stp>Time</stp>
        <tr r="J20" s="14"/>
      </tp>
      <tp>
        <v>44792.543935185182</v>
        <stp/>
        <stp>BRN 22VC9275-ICE</stp>
        <stp>Time</stp>
        <tr r="J16" s="14"/>
      </tp>
      <tp>
        <v>44792.544050925928</v>
        <stp/>
        <stp>BRN 22VC9975-ICE</stp>
        <stp>Time</stp>
        <tr r="J44" s="14"/>
      </tp>
      <tp>
        <v>44792.544062499997</v>
        <stp/>
        <stp>BRN 22VC9875-ICE</stp>
        <stp>Time</stp>
        <tr r="J40" s="14"/>
      </tp>
      <tp>
        <v>3.32</v>
        <stp/>
        <stp>BRN 22VP9900-ICE</stp>
        <stp>High</stp>
        <tr r="T41" s="14"/>
      </tp>
      <tp t="s">
        <v/>
        <stp/>
        <stp>BRN 22VP9800-ICE</stp>
        <stp>High</stp>
        <tr r="T37" s="14"/>
      </tp>
      <tp>
        <v>1.22</v>
        <stp/>
        <stp>BRN 22VP9100-ICE</stp>
        <stp>High</stp>
        <tr r="T9" s="14"/>
      </tp>
      <tp>
        <v>1.74</v>
        <stp/>
        <stp>BRN 22VP9300-ICE</stp>
        <stp>High</stp>
        <tr r="T17" s="14"/>
      </tp>
      <tp>
        <v>1.1399999999999999</v>
        <stp/>
        <stp>BRN 22VP9200-ICE</stp>
        <stp>High</stp>
        <tr r="T13" s="14"/>
      </tp>
      <tp>
        <v>2.42</v>
        <stp/>
        <stp>BRN 22VP9500-ICE</stp>
        <stp>High</stp>
        <tr r="T25" s="14"/>
      </tp>
      <tp>
        <v>1.1200000000000001</v>
        <stp/>
        <stp>BRN 22VP9400-ICE</stp>
        <stp>High</stp>
        <tr r="T21" s="14"/>
      </tp>
      <tp t="s">
        <v/>
        <stp/>
        <stp>BRN 22VP9700-ICE</stp>
        <stp>High</stp>
        <tr r="T33" s="14"/>
      </tp>
      <tp>
        <v>2.29</v>
        <stp/>
        <stp>BRN 22VP9600-ICE</stp>
        <stp>High</stp>
        <tr r="T29" s="14"/>
      </tp>
      <tp>
        <v>44792.544050925928</v>
        <stp/>
        <stp>BRN 22VP9500-ICE</stp>
        <stp>Time</stp>
        <tr r="X25" s="14"/>
      </tp>
      <tp>
        <v>44792.544062499997</v>
        <stp/>
        <stp>BRN 22VP9400-ICE</stp>
        <stp>Time</stp>
        <tr r="X21" s="14"/>
      </tp>
      <tp>
        <v>44792.544062499997</v>
        <stp/>
        <stp>BRN 22VP9700-ICE</stp>
        <stp>Time</stp>
        <tr r="X33" s="14"/>
      </tp>
      <tp>
        <v>44792.544062499997</v>
        <stp/>
        <stp>BRN 22VP9600-ICE</stp>
        <stp>Time</stp>
        <tr r="X29" s="14"/>
      </tp>
      <tp>
        <v>44792.543935185182</v>
        <stp/>
        <stp>BRN 22VP9100-ICE</stp>
        <stp>Time</stp>
        <tr r="X9" s="14"/>
      </tp>
      <tp>
        <v>44792.543935185182</v>
        <stp/>
        <stp>BRN 22VP9300-ICE</stp>
        <stp>Time</stp>
        <tr r="X17" s="14"/>
      </tp>
      <tp>
        <v>44792.544050925928</v>
        <stp/>
        <stp>BRN 22VP9200-ICE</stp>
        <stp>Time</stp>
        <tr r="X13" s="14"/>
      </tp>
      <tp>
        <v>44792.544027777774</v>
        <stp/>
        <stp>BRN 22VP9900-ICE</stp>
        <stp>Time</stp>
        <tr r="X41" s="14"/>
      </tp>
      <tp>
        <v>44792.544062499997</v>
        <stp/>
        <stp>BRN 22VP9800-ICE</stp>
        <stp>Time</stp>
        <tr r="X37" s="14"/>
      </tp>
      <tp>
        <v>1.22</v>
        <stp/>
        <stp>BRN 22VC9900-ICE</stp>
        <stp>High</stp>
        <tr r="F41" s="14"/>
      </tp>
      <tp>
        <v>1.36</v>
        <stp/>
        <stp>BRN 22VC9800-ICE</stp>
        <stp>High</stp>
        <tr r="F37" s="14"/>
      </tp>
      <tp t="s">
        <v/>
        <stp/>
        <stp>BRN 22VC9100-ICE</stp>
        <stp>High</stp>
        <tr r="F9" s="14"/>
      </tp>
      <tp t="s">
        <v/>
        <stp/>
        <stp>BRN 22VC9300-ICE</stp>
        <stp>High</stp>
        <tr r="F17" s="14"/>
      </tp>
      <tp t="s">
        <v/>
        <stp/>
        <stp>BRN 22VC9200-ICE</stp>
        <stp>High</stp>
        <tr r="F13" s="14"/>
      </tp>
      <tp>
        <v>2.54</v>
        <stp/>
        <stp>BRN 22VC9500-ICE</stp>
        <stp>High</stp>
        <tr r="F25" s="14"/>
      </tp>
      <tp t="s">
        <v/>
        <stp/>
        <stp>BRN 22VC9400-ICE</stp>
        <stp>High</stp>
        <tr r="F21" s="14"/>
      </tp>
      <tp>
        <v>2.4900000000000002</v>
        <stp/>
        <stp>BRN 22VC9700-ICE</stp>
        <stp>High</stp>
        <tr r="F33" s="14"/>
      </tp>
      <tp t="s">
        <v/>
        <stp/>
        <stp>BRN 22VC9600-ICE</stp>
        <stp>High</stp>
        <tr r="F29" s="14"/>
      </tp>
      <tp>
        <v>44792.544062499997</v>
        <stp/>
        <stp>BRN 22VC9500-ICE</stp>
        <stp>Time</stp>
        <tr r="J25" s="14"/>
      </tp>
      <tp>
        <v>44792.544050925928</v>
        <stp/>
        <stp>BRN 22VC9400-ICE</stp>
        <stp>Time</stp>
        <tr r="J21" s="14"/>
      </tp>
      <tp>
        <v>44792.544062499997</v>
        <stp/>
        <stp>BRN 22VC9700-ICE</stp>
        <stp>Time</stp>
        <tr r="J33" s="14"/>
      </tp>
      <tp>
        <v>44792.544050925928</v>
        <stp/>
        <stp>BRN 22VC9600-ICE</stp>
        <stp>Time</stp>
        <tr r="J29" s="14"/>
      </tp>
      <tp>
        <v>44792.543668981481</v>
        <stp/>
        <stp>BRN 22VC9100-ICE</stp>
        <stp>Time</stp>
        <tr r="J9" s="14"/>
      </tp>
      <tp>
        <v>44792.543680555558</v>
        <stp/>
        <stp>BRN 22VC9300-ICE</stp>
        <stp>Time</stp>
        <tr r="J17" s="14"/>
      </tp>
      <tp>
        <v>44792.543680555558</v>
        <stp/>
        <stp>BRN 22VC9200-ICE</stp>
        <stp>Time</stp>
        <tr r="J13" s="14"/>
      </tp>
      <tp>
        <v>44792.544062499997</v>
        <stp/>
        <stp>BRN 22VC9900-ICE</stp>
        <stp>Time</stp>
        <tr r="J41" s="14"/>
      </tp>
      <tp>
        <v>44792.544050925928</v>
        <stp/>
        <stp>BRN 22VC9800-ICE</stp>
        <stp>Time</stp>
        <tr r="J37" s="14"/>
      </tp>
      <tp t="s">
        <v/>
        <stp/>
        <stp>*H</stp>
        <stp>BRN 22VC10025-ICE</stp>
        <stp>Settle</stp>
        <stp>D</stp>
        <stp>42654.5</stp>
        <tr r="AN64" s="14"/>
      </tp>
      <tp t="s">
        <v/>
        <stp/>
        <stp>*H</stp>
        <stp>BRN 22VC10125-ICE</stp>
        <stp>Settle</stp>
        <stp>D</stp>
        <stp>42654.5</stp>
        <tr r="AR64" s="14"/>
      </tp>
      <tp t="s">
        <v/>
        <stp/>
        <stp>*H</stp>
        <stp>BRN 22VC10225-ICE</stp>
        <stp>Settle</stp>
        <stp>D</stp>
        <stp>42654.5</stp>
        <tr r="AV64" s="14"/>
      </tp>
      <tp t="s">
        <v/>
        <stp/>
        <stp>*H</stp>
        <stp>BRN 22VC10325-ICE</stp>
        <stp>Settle</stp>
        <stp>D</stp>
        <stp>42654.5</stp>
        <tr r="AZ64" s="14"/>
      </tp>
      <tp t="s">
        <v/>
        <stp/>
        <stp>BRN 22VP9925-ICE</stp>
        <stp>High</stp>
        <tr r="T42" s="14"/>
      </tp>
      <tp>
        <v>2.73</v>
        <stp/>
        <stp>BRN 22VP9825-ICE</stp>
        <stp>High</stp>
        <tr r="T38" s="14"/>
      </tp>
      <tp>
        <v>1.26</v>
        <stp/>
        <stp>BRN 22VP9125-ICE</stp>
        <stp>High</stp>
        <tr r="T10" s="14"/>
      </tp>
      <tp>
        <v>0.96</v>
        <stp/>
        <stp>BRN 22VP9325-ICE</stp>
        <stp>High</stp>
        <tr r="T18" s="14"/>
      </tp>
      <tp>
        <v>1.1599999999999999</v>
        <stp/>
        <stp>BRN 22VP9225-ICE</stp>
        <stp>High</stp>
        <tr r="T14" s="14"/>
      </tp>
      <tp t="s">
        <v/>
        <stp/>
        <stp>BRN 22VP9525-ICE</stp>
        <stp>High</stp>
        <tr r="T26" s="14"/>
      </tp>
      <tp>
        <v>1.57</v>
        <stp/>
        <stp>BRN 22VP9425-ICE</stp>
        <stp>High</stp>
        <tr r="T22" s="14"/>
      </tp>
      <tp t="s">
        <v/>
        <stp/>
        <stp>BRN 22VP9725-ICE</stp>
        <stp>High</stp>
        <tr r="T34" s="14"/>
      </tp>
      <tp>
        <v>2.41</v>
        <stp/>
        <stp>BRN 22VP9625-ICE</stp>
        <stp>High</stp>
        <tr r="T30" s="14"/>
      </tp>
      <tp>
        <v>44792.544050925928</v>
        <stp/>
        <stp>BRN 22VP9525-ICE</stp>
        <stp>Time</stp>
        <tr r="X26" s="14"/>
      </tp>
      <tp>
        <v>44792.544050925928</v>
        <stp/>
        <stp>BRN 22VP9425-ICE</stp>
        <stp>Time</stp>
        <tr r="X22" s="14"/>
      </tp>
      <tp>
        <v>44792.544062499997</v>
        <stp/>
        <stp>BRN 22VP9725-ICE</stp>
        <stp>Time</stp>
        <tr r="X34" s="14"/>
      </tp>
      <tp>
        <v>44792.544062499997</v>
        <stp/>
        <stp>BRN 22VP9625-ICE</stp>
        <stp>Time</stp>
        <tr r="X30" s="14"/>
      </tp>
      <tp>
        <v>44792.543935185182</v>
        <stp/>
        <stp>BRN 22VP9125-ICE</stp>
        <stp>Time</stp>
        <tr r="X10" s="14"/>
      </tp>
      <tp>
        <v>44792.544062499997</v>
        <stp/>
        <stp>BRN 22VP9325-ICE</stp>
        <stp>Time</stp>
        <tr r="X18" s="14"/>
      </tp>
      <tp>
        <v>44792.544050925928</v>
        <stp/>
        <stp>BRN 22VP9225-ICE</stp>
        <stp>Time</stp>
        <tr r="X14" s="14"/>
      </tp>
      <tp>
        <v>44792.544062499997</v>
        <stp/>
        <stp>BRN 22VP9925-ICE</stp>
        <stp>Time</stp>
        <tr r="X42" s="14"/>
      </tp>
      <tp>
        <v>44792.544062499997</v>
        <stp/>
        <stp>BRN 22VP9825-ICE</stp>
        <stp>Time</stp>
        <tr r="X38" s="14"/>
      </tp>
      <tp>
        <v>1.34</v>
        <stp/>
        <stp>BRN 22VC9925-ICE</stp>
        <stp>High</stp>
        <tr r="F42" s="14"/>
      </tp>
      <tp t="s">
        <v/>
        <stp/>
        <stp>BRN 22VC9825-ICE</stp>
        <stp>High</stp>
        <tr r="F38" s="14"/>
      </tp>
      <tp t="s">
        <v/>
        <stp/>
        <stp>BRN 22VC9125-ICE</stp>
        <stp>High</stp>
        <tr r="F10" s="14"/>
      </tp>
      <tp t="s">
        <v/>
        <stp/>
        <stp>BRN 22VC9325-ICE</stp>
        <stp>High</stp>
        <tr r="F18" s="14"/>
      </tp>
      <tp t="s">
        <v/>
        <stp/>
        <stp>BRN 22VC9225-ICE</stp>
        <stp>High</stp>
        <tr r="F14" s="14"/>
      </tp>
      <tp t="s">
        <v/>
        <stp/>
        <stp>BRN 22VC9525-ICE</stp>
        <stp>High</stp>
        <tr r="F26" s="14"/>
      </tp>
      <tp t="s">
        <v/>
        <stp/>
        <stp>BRN 22VC9425-ICE</stp>
        <stp>High</stp>
        <tr r="F22" s="14"/>
      </tp>
      <tp t="s">
        <v/>
        <stp/>
        <stp>BRN 22VC9725-ICE</stp>
        <stp>High</stp>
        <tr r="F34" s="14"/>
      </tp>
      <tp t="s">
        <v/>
        <stp/>
        <stp>BRN 22VC9625-ICE</stp>
        <stp>High</stp>
        <tr r="F30" s="14"/>
      </tp>
      <tp>
        <v>44792.544062499997</v>
        <stp/>
        <stp>BRN 22VC9525-ICE</stp>
        <stp>Time</stp>
        <tr r="J26" s="14"/>
      </tp>
      <tp>
        <v>44792.544062499997</v>
        <stp/>
        <stp>BRN 22VC9425-ICE</stp>
        <stp>Time</stp>
        <tr r="J22" s="14"/>
      </tp>
      <tp>
        <v>44792.544016203705</v>
        <stp/>
        <stp>BRN 22VC9725-ICE</stp>
        <stp>Time</stp>
        <tr r="J34" s="14"/>
      </tp>
      <tp>
        <v>44792.544062499997</v>
        <stp/>
        <stp>BRN 22VC9625-ICE</stp>
        <stp>Time</stp>
        <tr r="J30" s="14"/>
      </tp>
      <tp>
        <v>44792.543321759258</v>
        <stp/>
        <stp>BRN 22VC9125-ICE</stp>
        <stp>Time</stp>
        <tr r="J10" s="14"/>
      </tp>
      <tp>
        <v>44792.54383101852</v>
        <stp/>
        <stp>BRN 22VC9325-ICE</stp>
        <stp>Time</stp>
        <tr r="J18" s="14"/>
      </tp>
      <tp>
        <v>44792.543680555558</v>
        <stp/>
        <stp>BRN 22VC9225-ICE</stp>
        <stp>Time</stp>
        <tr r="J14" s="14"/>
      </tp>
      <tp>
        <v>44792.544062499997</v>
        <stp/>
        <stp>BRN 22VC9925-ICE</stp>
        <stp>Time</stp>
        <tr r="J42" s="14"/>
      </tp>
      <tp>
        <v>44792.544062499997</v>
        <stp/>
        <stp>BRN 22VC9825-ICE</stp>
        <stp>Time</stp>
        <tr r="J38" s="14"/>
      </tp>
      <tp>
        <v>0</v>
        <stp/>
        <stp>BRN 22VP10025-ICE</stp>
        <stp>Volume</stp>
        <tr r="Y46" s="14"/>
      </tp>
      <tp>
        <v>0</v>
        <stp/>
        <stp>BRN 22VP10000-ICE</stp>
        <stp>Volume</stp>
        <tr r="Y45" s="14"/>
      </tp>
      <tp>
        <v>0</v>
        <stp/>
        <stp>BRN 22VP10075-ICE</stp>
        <stp>Volume</stp>
        <tr r="Y48" s="14"/>
      </tp>
      <tp>
        <v>0</v>
        <stp/>
        <stp>BRN 22VP10050-ICE</stp>
        <stp>Volume</stp>
        <tr r="Y47" s="14"/>
      </tp>
      <tp>
        <v>5607</v>
        <stp/>
        <stp>BRN 22VC10000-ICE</stp>
        <stp>Volume</stp>
        <tr r="K45" s="14"/>
      </tp>
      <tp>
        <v>0</v>
        <stp/>
        <stp>BRN 22VC10025-ICE</stp>
        <stp>Volume</stp>
        <tr r="K46" s="14"/>
      </tp>
      <tp>
        <v>50</v>
        <stp/>
        <stp>BRN 22VC10050-ICE</stp>
        <stp>Volume</stp>
        <tr r="K47" s="14"/>
      </tp>
      <tp>
        <v>0</v>
        <stp/>
        <stp>BRN 22VC10075-ICE</stp>
        <stp>Volume</stp>
        <tr r="K48" s="14"/>
      </tp>
      <tp>
        <v>0</v>
        <stp/>
        <stp>BRN 22VP10125-ICE</stp>
        <stp>Volume</stp>
        <tr r="Y50" s="14"/>
      </tp>
      <tp>
        <v>0</v>
        <stp/>
        <stp>BRN 22VP10100-ICE</stp>
        <stp>Volume</stp>
        <tr r="Y49" s="14"/>
      </tp>
      <tp>
        <v>0</v>
        <stp/>
        <stp>BRN 22VP10175-ICE</stp>
        <stp>Volume</stp>
        <tr r="Y52" s="14"/>
      </tp>
      <tp>
        <v>0</v>
        <stp/>
        <stp>BRN 22VP10150-ICE</stp>
        <stp>Volume</stp>
        <tr r="Y51" s="14"/>
      </tp>
      <tp>
        <v>152</v>
        <stp/>
        <stp>BRN 22VC10100-ICE</stp>
        <stp>Volume</stp>
        <tr r="K49" s="14"/>
      </tp>
      <tp>
        <v>0</v>
        <stp/>
        <stp>BRN 22VC10125-ICE</stp>
        <stp>Volume</stp>
        <tr r="K50" s="14"/>
      </tp>
      <tp>
        <v>8</v>
        <stp/>
        <stp>BRN 22VC10150-ICE</stp>
        <stp>Volume</stp>
        <tr r="K51" s="14"/>
      </tp>
      <tp>
        <v>0</v>
        <stp/>
        <stp>BRN 22VC10175-ICE</stp>
        <stp>Volume</stp>
        <tr r="K52" s="14"/>
      </tp>
      <tp>
        <v>0</v>
        <stp/>
        <stp>BRN 22VP10225-ICE</stp>
        <stp>Volume</stp>
        <tr r="Y54" s="14"/>
      </tp>
      <tp>
        <v>0</v>
        <stp/>
        <stp>BRN 22VP10200-ICE</stp>
        <stp>Volume</stp>
        <tr r="Y53" s="14"/>
      </tp>
      <tp>
        <v>0</v>
        <stp/>
        <stp>BRN 22VP10275-ICE</stp>
        <stp>Volume</stp>
        <tr r="Y56" s="14"/>
      </tp>
      <tp>
        <v>0</v>
        <stp/>
        <stp>BRN 22VP10250-ICE</stp>
        <stp>Volume</stp>
        <tr r="Y55" s="14"/>
      </tp>
      <tp>
        <v>493</v>
        <stp/>
        <stp>BRN 22VC10200-ICE</stp>
        <stp>Volume</stp>
        <tr r="K53" s="14"/>
      </tp>
      <tp>
        <v>0</v>
        <stp/>
        <stp>BRN 22VC10225-ICE</stp>
        <stp>Volume</stp>
        <tr r="K54" s="14"/>
      </tp>
      <tp>
        <v>310</v>
        <stp/>
        <stp>BRN 22VC10250-ICE</stp>
        <stp>Volume</stp>
        <tr r="K55" s="14"/>
      </tp>
      <tp>
        <v>0</v>
        <stp/>
        <stp>BRN 22VC10275-ICE</stp>
        <stp>Volume</stp>
        <tr r="K56" s="14"/>
      </tp>
      <tp>
        <v>0</v>
        <stp/>
        <stp>BRN 22VP10325-ICE</stp>
        <stp>Volume</stp>
        <tr r="Y58" s="14"/>
      </tp>
      <tp>
        <v>0</v>
        <stp/>
        <stp>BRN 22VP10300-ICE</stp>
        <stp>Volume</stp>
        <tr r="Y57" s="14"/>
      </tp>
      <tp>
        <v>10</v>
        <stp/>
        <stp>BRN 22VC10300-ICE</stp>
        <stp>Volume</stp>
        <tr r="K57" s="14"/>
      </tp>
      <tp>
        <v>0</v>
        <stp/>
        <stp>BRN 22VC10325-ICE</stp>
        <stp>Volume</stp>
        <tr r="K58" s="14"/>
      </tp>
      <tp t="s">
        <v/>
        <stp/>
        <stp>*H</stp>
        <stp>BRN 22VC10000-ICE</stp>
        <stp>Settle</stp>
        <stp>D</stp>
        <stp>42654.5</stp>
        <tr r="AM64" s="14"/>
      </tp>
      <tp t="s">
        <v/>
        <stp/>
        <stp>*H</stp>
        <stp>BRN 22VC10100-ICE</stp>
        <stp>Settle</stp>
        <stp>D</stp>
        <stp>42654.5</stp>
        <tr r="AQ64" s="14"/>
      </tp>
      <tp t="s">
        <v/>
        <stp/>
        <stp>*H</stp>
        <stp>BRN 22VC10200-ICE</stp>
        <stp>Settle</stp>
        <stp>D</stp>
        <stp>42654.5</stp>
        <tr r="AU64" s="14"/>
      </tp>
      <tp t="s">
        <v/>
        <stp/>
        <stp>*H</stp>
        <stp>BRN 22VC10300-ICE</stp>
        <stp>Settle</stp>
        <stp>D</stp>
        <stp>42654.5</stp>
        <tr r="AY64" s="14"/>
      </tp>
      <tp>
        <v>0.83</v>
        <stp/>
        <stp>BRN 22VC9950-ICE</stp>
        <stp>Last</stp>
        <tr r="H43" s="14"/>
        <tr r="J26" s="15"/>
      </tp>
      <tp t="s">
        <v/>
        <stp/>
        <stp>BRN 22VC9850-ICE</stp>
        <stp>Last</stp>
        <tr r="H39" s="14"/>
        <tr r="J22" s="15"/>
      </tp>
      <tp t="s">
        <v/>
        <stp/>
        <stp>BRN 22VC9550-ICE</stp>
        <stp>Last</stp>
        <tr r="J10" s="15"/>
        <tr r="H27" s="14"/>
      </tp>
      <tp t="s">
        <v/>
        <stp/>
        <stp>BRN 22VC9450-ICE</stp>
        <stp>Last</stp>
        <tr r="H23" s="14"/>
      </tp>
      <tp t="s">
        <v/>
        <stp/>
        <stp>BRN 22VC9750-ICE</stp>
        <stp>Last</stp>
        <tr r="J18" s="15"/>
        <tr r="H35" s="14"/>
      </tp>
      <tp>
        <v>1.8</v>
        <stp/>
        <stp>BRN 22VC9650-ICE</stp>
        <stp>Last</stp>
        <tr r="H31" s="14"/>
        <tr r="J14" s="15"/>
      </tp>
      <tp t="s">
        <v/>
        <stp/>
        <stp>BRN 22VC9150-ICE</stp>
        <stp>Last</stp>
        <tr r="H11" s="14"/>
      </tp>
      <tp t="s">
        <v/>
        <stp/>
        <stp>BRN 22VC9350-ICE</stp>
        <stp>Last</stp>
        <tr r="H19" s="14"/>
      </tp>
      <tp t="s">
        <v/>
        <stp/>
        <stp>BRN 22VC9250-ICE</stp>
        <stp>Last</stp>
        <tr r="H15" s="14"/>
      </tp>
      <tp t="s">
        <v/>
        <stp/>
        <stp>BRN 22VP9950-ICE</stp>
        <stp>Last</stp>
        <tr r="T26" s="15"/>
        <tr r="V43" s="14"/>
      </tp>
      <tp t="s">
        <v/>
        <stp/>
        <stp>BRN 22VP9850-ICE</stp>
        <stp>Last</stp>
        <tr r="T22" s="15"/>
        <tr r="V39" s="14"/>
      </tp>
      <tp t="s">
        <v/>
        <stp/>
        <stp>BRN 22VP9550-ICE</stp>
        <stp>Last</stp>
        <tr r="V27" s="14"/>
        <tr r="T10" s="15"/>
      </tp>
      <tp>
        <v>1.22</v>
        <stp/>
        <stp>BRN 22VP9450-ICE</stp>
        <stp>Last</stp>
        <tr r="V23" s="14"/>
      </tp>
      <tp>
        <v>2.41</v>
        <stp/>
        <stp>BRN 22VP9750-ICE</stp>
        <stp>Last</stp>
        <tr r="T18" s="15"/>
        <tr r="V35" s="14"/>
      </tp>
      <tp t="s">
        <v/>
        <stp/>
        <stp>BRN 22VP9650-ICE</stp>
        <stp>Last</stp>
        <tr r="T14" s="15"/>
        <tr r="V31" s="14"/>
      </tp>
      <tp t="s">
        <v/>
        <stp/>
        <stp>BRN 22VP9150-ICE</stp>
        <stp>Last</stp>
        <tr r="V11" s="14"/>
      </tp>
      <tp>
        <v>1.75</v>
        <stp/>
        <stp>BRN 22VP9350-ICE</stp>
        <stp>Last</stp>
        <tr r="V19" s="14"/>
      </tp>
      <tp>
        <v>1.2</v>
        <stp/>
        <stp>BRN 22VP9250-ICE</stp>
        <stp>Last</stp>
        <tr r="V15" s="14"/>
      </tp>
      <tp>
        <v>1.02</v>
        <stp/>
        <stp>BRN 22VC9975-ICE</stp>
        <stp>Last</stp>
        <tr r="H44" s="14"/>
      </tp>
      <tp t="s">
        <v/>
        <stp/>
        <stp>BRN 22VC9875-ICE</stp>
        <stp>Last</stp>
        <tr r="H40" s="14"/>
        <tr r="J23" s="15"/>
      </tp>
      <tp t="s">
        <v/>
        <stp/>
        <stp>BRN 22VC9575-ICE</stp>
        <stp>Last</stp>
        <tr r="J11" s="15"/>
        <tr r="H28" s="14"/>
      </tp>
      <tp t="s">
        <v/>
        <stp/>
        <stp>BRN 22VC9475-ICE</stp>
        <stp>Last</stp>
        <tr r="J7" s="15"/>
        <tr r="H24" s="14"/>
      </tp>
      <tp t="s">
        <v/>
        <stp/>
        <stp>BRN 22VC9775-ICE</stp>
        <stp>Last</stp>
        <tr r="J19" s="15"/>
        <tr r="H36" s="14"/>
      </tp>
      <tp t="s">
        <v/>
        <stp/>
        <stp>BRN 22VC9675-ICE</stp>
        <stp>Last</stp>
        <tr r="J15" s="15"/>
        <tr r="H32" s="14"/>
      </tp>
      <tp t="s">
        <v/>
        <stp/>
        <stp>BRN 22VC9175-ICE</stp>
        <stp>Last</stp>
        <tr r="H12" s="14"/>
      </tp>
      <tp t="s">
        <v/>
        <stp/>
        <stp>BRN 22VC9375-ICE</stp>
        <stp>Last</stp>
        <tr r="H20" s="14"/>
      </tp>
      <tp t="s">
        <v/>
        <stp/>
        <stp>BRN 22VC9275-ICE</stp>
        <stp>Last</stp>
        <tr r="H16" s="14"/>
      </tp>
      <tp t="s">
        <v/>
        <stp/>
        <stp>BRN 22VP9975-ICE</stp>
        <stp>Last</stp>
        <tr r="V44" s="14"/>
      </tp>
      <tp t="s">
        <v/>
        <stp/>
        <stp>BRN 22VP9875-ICE</stp>
        <stp>Last</stp>
        <tr r="V40" s="14"/>
        <tr r="T23" s="15"/>
      </tp>
      <tp>
        <v>2.4700000000000002</v>
        <stp/>
        <stp>BRN 22VP9575-ICE</stp>
        <stp>Last</stp>
        <tr r="T11" s="15"/>
        <tr r="V28" s="14"/>
      </tp>
      <tp t="s">
        <v/>
        <stp/>
        <stp>BRN 22VP9475-ICE</stp>
        <stp>Last</stp>
        <tr r="V24" s="14"/>
        <tr r="T7" s="15"/>
      </tp>
      <tp>
        <v>2.5499999999999998</v>
        <stp/>
        <stp>BRN 22VP9775-ICE</stp>
        <stp>Last</stp>
        <tr r="V36" s="14"/>
        <tr r="T19" s="15"/>
      </tp>
      <tp t="s">
        <v/>
        <stp/>
        <stp>BRN 22VP9675-ICE</stp>
        <stp>Last</stp>
        <tr r="V32" s="14"/>
        <tr r="T15" s="15"/>
      </tp>
      <tp>
        <v>1.1599999999999999</v>
        <stp/>
        <stp>BRN 22VP9175-ICE</stp>
        <stp>Last</stp>
        <tr r="V12" s="14"/>
      </tp>
      <tp t="s">
        <v/>
        <stp/>
        <stp>BRN 22VP9375-ICE</stp>
        <stp>Last</stp>
        <tr r="V20" s="14"/>
      </tp>
      <tp t="s">
        <v/>
        <stp/>
        <stp>BRN 22VP9275-ICE</stp>
        <stp>Last</stp>
        <tr r="V16" s="14"/>
      </tp>
      <tp>
        <v>1.22</v>
        <stp/>
        <stp>BRN 22VC9900-ICE</stp>
        <stp>Last</stp>
        <tr r="J24" s="15"/>
        <tr r="H41" s="14"/>
      </tp>
      <tp>
        <v>1.36</v>
        <stp/>
        <stp>BRN 22VC9800-ICE</stp>
        <stp>Last</stp>
        <tr r="J20" s="15"/>
        <tr r="H37" s="14"/>
      </tp>
      <tp>
        <v>2.54</v>
        <stp/>
        <stp>BRN 22VC9500-ICE</stp>
        <stp>Last</stp>
        <tr r="J8" s="15"/>
        <tr r="H25" s="14"/>
      </tp>
      <tp t="s">
        <v/>
        <stp/>
        <stp>BRN 22VC9400-ICE</stp>
        <stp>Last</stp>
        <tr r="H21" s="14"/>
      </tp>
      <tp>
        <v>2.4900000000000002</v>
        <stp/>
        <stp>BRN 22VC9700-ICE</stp>
        <stp>Last</stp>
        <tr r="H33" s="14"/>
        <tr r="J16" s="15"/>
      </tp>
      <tp t="s">
        <v/>
        <stp/>
        <stp>BRN 22VC9600-ICE</stp>
        <stp>Last</stp>
        <tr r="J12" s="15"/>
        <tr r="H29" s="14"/>
      </tp>
      <tp t="s">
        <v/>
        <stp/>
        <stp>BRN 22VC9100-ICE</stp>
        <stp>Last</stp>
        <tr r="H9" s="14"/>
      </tp>
      <tp t="s">
        <v/>
        <stp/>
        <stp>BRN 22VC9300-ICE</stp>
        <stp>Last</stp>
        <tr r="H17" s="14"/>
      </tp>
      <tp t="s">
        <v/>
        <stp/>
        <stp>BRN 22VC9200-ICE</stp>
        <stp>Last</stp>
        <tr r="H13" s="14"/>
      </tp>
      <tp>
        <v>3.32</v>
        <stp/>
        <stp>BRN 22VP9900-ICE</stp>
        <stp>Last</stp>
        <tr r="T24" s="15"/>
        <tr r="V41" s="14"/>
      </tp>
      <tp t="s">
        <v/>
        <stp/>
        <stp>BRN 22VP9800-ICE</stp>
        <stp>Last</stp>
        <tr r="V37" s="14"/>
        <tr r="T20" s="15"/>
      </tp>
      <tp>
        <v>1.35</v>
        <stp/>
        <stp>BRN 22VP9500-ICE</stp>
        <stp>Last</stp>
        <tr r="T8" s="15"/>
        <tr r="V25" s="14"/>
      </tp>
      <tp>
        <v>1.1200000000000001</v>
        <stp/>
        <stp>BRN 22VP9400-ICE</stp>
        <stp>Last</stp>
        <tr r="V21" s="14"/>
      </tp>
      <tp t="s">
        <v/>
        <stp/>
        <stp>BRN 22VP9700-ICE</stp>
        <stp>Last</stp>
        <tr r="T16" s="15"/>
        <tr r="V33" s="14"/>
      </tp>
      <tp>
        <v>2.29</v>
        <stp/>
        <stp>BRN 22VP9600-ICE</stp>
        <stp>Last</stp>
        <tr r="V29" s="14"/>
        <tr r="T12" s="15"/>
      </tp>
      <tp>
        <v>0.63</v>
        <stp/>
        <stp>BRN 22VP9100-ICE</stp>
        <stp>Last</stp>
        <tr r="V9" s="14"/>
      </tp>
      <tp>
        <v>1.43</v>
        <stp/>
        <stp>BRN 22VP9300-ICE</stp>
        <stp>Last</stp>
        <tr r="V17" s="14"/>
      </tp>
      <tp>
        <v>1.1399999999999999</v>
        <stp/>
        <stp>BRN 22VP9200-ICE</stp>
        <stp>Last</stp>
        <tr r="V13" s="14"/>
      </tp>
      <tp>
        <v>1.34</v>
        <stp/>
        <stp>BRN 22VC9925-ICE</stp>
        <stp>Last</stp>
        <tr r="H42" s="14"/>
        <tr r="J25" s="15"/>
      </tp>
      <tp t="s">
        <v/>
        <stp/>
        <stp>BRN 22VC9825-ICE</stp>
        <stp>Last</stp>
        <tr r="J21" s="15"/>
        <tr r="H38" s="14"/>
      </tp>
      <tp t="s">
        <v/>
        <stp/>
        <stp>BRN 22VC9525-ICE</stp>
        <stp>Last</stp>
        <tr r="H26" s="14"/>
        <tr r="J9" s="15"/>
      </tp>
      <tp t="s">
        <v/>
        <stp/>
        <stp>BRN 22VC9425-ICE</stp>
        <stp>Last</stp>
        <tr r="H22" s="14"/>
      </tp>
      <tp t="s">
        <v/>
        <stp/>
        <stp>BRN 22VC9725-ICE</stp>
        <stp>Last</stp>
        <tr r="H34" s="14"/>
        <tr r="J17" s="15"/>
      </tp>
      <tp t="s">
        <v/>
        <stp/>
        <stp>BRN 22VC9625-ICE</stp>
        <stp>Last</stp>
        <tr r="H30" s="14"/>
        <tr r="J13" s="15"/>
      </tp>
      <tp t="s">
        <v/>
        <stp/>
        <stp>BRN 22VC9125-ICE</stp>
        <stp>Last</stp>
        <tr r="H10" s="14"/>
      </tp>
      <tp t="s">
        <v/>
        <stp/>
        <stp>BRN 22VC9325-ICE</stp>
        <stp>Last</stp>
        <tr r="H18" s="14"/>
      </tp>
      <tp t="s">
        <v/>
        <stp/>
        <stp>BRN 22VC9225-ICE</stp>
        <stp>Last</stp>
        <tr r="H14" s="14"/>
      </tp>
      <tp t="s">
        <v/>
        <stp/>
        <stp>BRN 22VP9925-ICE</stp>
        <stp>Last</stp>
        <tr r="V42" s="14"/>
        <tr r="T25" s="15"/>
      </tp>
      <tp>
        <v>2.73</v>
        <stp/>
        <stp>BRN 22VP9825-ICE</stp>
        <stp>Last</stp>
        <tr r="V38" s="14"/>
        <tr r="T21" s="15"/>
      </tp>
      <tp t="s">
        <v/>
        <stp/>
        <stp>BRN 22VP9525-ICE</stp>
        <stp>Last</stp>
        <tr r="T9" s="15"/>
        <tr r="V26" s="14"/>
      </tp>
      <tp>
        <v>1.57</v>
        <stp/>
        <stp>BRN 22VP9425-ICE</stp>
        <stp>Last</stp>
        <tr r="V22" s="14"/>
      </tp>
      <tp t="s">
        <v/>
        <stp/>
        <stp>BRN 22VP9725-ICE</stp>
        <stp>Last</stp>
        <tr r="T17" s="15"/>
        <tr r="V34" s="14"/>
      </tp>
      <tp>
        <v>2.41</v>
        <stp/>
        <stp>BRN 22VP9625-ICE</stp>
        <stp>Last</stp>
        <tr r="T13" s="15"/>
        <tr r="V30" s="14"/>
      </tp>
      <tp>
        <v>0.63</v>
        <stp/>
        <stp>BRN 22VP9125-ICE</stp>
        <stp>Last</stp>
        <tr r="V10" s="14"/>
      </tp>
      <tp>
        <v>0.96</v>
        <stp/>
        <stp>BRN 22VP9325-ICE</stp>
        <stp>Last</stp>
        <tr r="V18" s="14"/>
      </tp>
      <tp>
        <v>0.81</v>
        <stp/>
        <stp>BRN 22VP9225-ICE</stp>
        <stp>Last</stp>
        <tr r="V14" s="14"/>
      </tp>
      <tp>
        <v>0</v>
        <stp/>
        <stp>BRN 22VP9875-ICE</stp>
        <stp>Volume</stp>
        <tr r="V23" s="15"/>
        <tr r="Y40" s="14"/>
      </tp>
      <tp>
        <v>0</v>
        <stp/>
        <stp>BRN 22VC9875-ICE</stp>
        <stp>Volume</stp>
        <tr r="K40" s="14"/>
        <tr r="L23" s="15"/>
      </tp>
      <tp>
        <v>0</v>
        <stp/>
        <stp>BRN 22VP9850-ICE</stp>
        <stp>Volume</stp>
        <tr r="V22" s="15"/>
        <tr r="Y39" s="14"/>
      </tp>
      <tp>
        <v>0</v>
        <stp/>
        <stp>BRN 22VC9850-ICE</stp>
        <stp>Volume</stp>
        <tr r="K39" s="14"/>
        <tr r="L22" s="15"/>
      </tp>
      <tp>
        <v>6</v>
        <stp/>
        <stp>BRN 22VP9825-ICE</stp>
        <stp>Volume</stp>
        <tr r="Y38" s="14"/>
        <tr r="V21" s="15"/>
      </tp>
      <tp>
        <v>0</v>
        <stp/>
        <stp>BRN 22VC9825-ICE</stp>
        <stp>Volume</stp>
        <tr r="L21" s="15"/>
        <tr r="K38" s="14"/>
      </tp>
      <tp>
        <v>0</v>
        <stp/>
        <stp>BRN 22VP9800-ICE</stp>
        <stp>Volume</stp>
        <tr r="Y37" s="14"/>
        <tr r="V20" s="15"/>
      </tp>
      <tp>
        <v>11</v>
        <stp/>
        <stp>BRN 22VC9800-ICE</stp>
        <stp>Volume</stp>
        <tr r="L20" s="15"/>
        <tr r="K37" s="14"/>
      </tp>
      <tp>
        <v>0</v>
        <stp/>
        <stp>BRN 22VP9975-ICE</stp>
        <stp>Volume</stp>
        <tr r="Y44" s="14"/>
      </tp>
      <tp>
        <v>10</v>
        <stp/>
        <stp>BRN 22VC9975-ICE</stp>
        <stp>Volume</stp>
        <tr r="K44" s="14"/>
      </tp>
      <tp>
        <v>0</v>
        <stp/>
        <stp>BRN 22VP9950-ICE</stp>
        <stp>Volume</stp>
        <tr r="Y43" s="14"/>
        <tr r="V26" s="15"/>
      </tp>
      <tp>
        <v>10</v>
        <stp/>
        <stp>BRN 22VC9950-ICE</stp>
        <stp>Volume</stp>
        <tr r="L26" s="15"/>
        <tr r="K43" s="14"/>
      </tp>
      <tp>
        <v>0</v>
        <stp/>
        <stp>BRN 22VP9925-ICE</stp>
        <stp>Volume</stp>
        <tr r="Y42" s="14"/>
        <tr r="V25" s="15"/>
      </tp>
      <tp>
        <v>5</v>
        <stp/>
        <stp>BRN 22VC9925-ICE</stp>
        <stp>Volume</stp>
        <tr r="K42" s="14"/>
        <tr r="L25" s="15"/>
      </tp>
      <tp>
        <v>1</v>
        <stp/>
        <stp>BRN 22VP9900-ICE</stp>
        <stp>Volume</stp>
        <tr r="V24" s="15"/>
        <tr r="Y41" s="14"/>
      </tp>
      <tp>
        <v>1556</v>
        <stp/>
        <stp>BRN 22VC9900-ICE</stp>
        <stp>Volume</stp>
        <tr r="K41" s="14"/>
        <tr r="L24" s="15"/>
      </tp>
      <tp>
        <v>0</v>
        <stp/>
        <stp>BRN 22VP9275-ICE</stp>
        <stp>Volume</stp>
        <tr r="Y16" s="14"/>
      </tp>
      <tp>
        <v>0</v>
        <stp/>
        <stp>BRN 22VC9275-ICE</stp>
        <stp>Volume</stp>
        <tr r="K16" s="14"/>
      </tp>
      <tp>
        <v>283</v>
        <stp/>
        <stp>BRN 22VP9250-ICE</stp>
        <stp>Volume</stp>
        <tr r="Y15" s="14"/>
      </tp>
      <tp>
        <v>0</v>
        <stp/>
        <stp>BRN 22VC9250-ICE</stp>
        <stp>Volume</stp>
        <tr r="K15" s="14"/>
      </tp>
      <tp>
        <v>19</v>
        <stp/>
        <stp>BRN 22VP9225-ICE</stp>
        <stp>Volume</stp>
        <tr r="Y14" s="14"/>
      </tp>
      <tp>
        <v>0</v>
        <stp/>
        <stp>BRN 22VC9225-ICE</stp>
        <stp>Volume</stp>
        <tr r="K14" s="14"/>
      </tp>
      <tp>
        <v>142</v>
        <stp/>
        <stp>BRN 22VP9200-ICE</stp>
        <stp>Volume</stp>
        <tr r="Y13" s="14"/>
      </tp>
      <tp>
        <v>0</v>
        <stp/>
        <stp>BRN 22VC9200-ICE</stp>
        <stp>Volume</stp>
        <tr r="K13" s="14"/>
      </tp>
      <tp>
        <v>0</v>
        <stp/>
        <stp>BRN 22VP9375-ICE</stp>
        <stp>Volume</stp>
        <tr r="Y20" s="14"/>
      </tp>
      <tp>
        <v>0</v>
        <stp/>
        <stp>BRN 22VC9375-ICE</stp>
        <stp>Volume</stp>
        <tr r="K20" s="14"/>
      </tp>
      <tp>
        <v>156</v>
        <stp/>
        <stp>BRN 22VP9350-ICE</stp>
        <stp>Volume</stp>
        <tr r="Y19" s="14"/>
      </tp>
      <tp>
        <v>0</v>
        <stp/>
        <stp>BRN 22VC9350-ICE</stp>
        <stp>Volume</stp>
        <tr r="K19" s="14"/>
      </tp>
      <tp>
        <v>1</v>
        <stp/>
        <stp>BRN 22VP9325-ICE</stp>
        <stp>Volume</stp>
        <tr r="Y18" s="14"/>
      </tp>
      <tp>
        <v>0</v>
        <stp/>
        <stp>BRN 22VC9325-ICE</stp>
        <stp>Volume</stp>
        <tr r="K18" s="14"/>
      </tp>
      <tp>
        <v>216</v>
        <stp/>
        <stp>BRN 22VP9300-ICE</stp>
        <stp>Volume</stp>
        <tr r="Y17" s="14"/>
      </tp>
      <tp>
        <v>0</v>
        <stp/>
        <stp>BRN 22VC9300-ICE</stp>
        <stp>Volume</stp>
        <tr r="K17" s="14"/>
      </tp>
      <tp>
        <v>41</v>
        <stp/>
        <stp>BRN 22VP9175-ICE</stp>
        <stp>Volume</stp>
        <tr r="Y12" s="14"/>
      </tp>
      <tp>
        <v>0</v>
        <stp/>
        <stp>BRN 22VC9175-ICE</stp>
        <stp>Volume</stp>
        <tr r="K12" s="14"/>
      </tp>
      <tp>
        <v>0</v>
        <stp/>
        <stp>BRN 22VP9150-ICE</stp>
        <stp>Volume</stp>
        <tr r="Y11" s="14"/>
      </tp>
      <tp>
        <v>0</v>
        <stp/>
        <stp>BRN 22VC9150-ICE</stp>
        <stp>Volume</stp>
        <tr r="K11" s="14"/>
      </tp>
      <tp>
        <v>16</v>
        <stp/>
        <stp>BRN 22VP9125-ICE</stp>
        <stp>Volume</stp>
        <tr r="Y10" s="14"/>
      </tp>
      <tp>
        <v>0</v>
        <stp/>
        <stp>BRN 22VC9125-ICE</stp>
        <stp>Volume</stp>
        <tr r="K10" s="14"/>
      </tp>
      <tp>
        <v>566</v>
        <stp/>
        <stp>BRN 22VP9100-ICE</stp>
        <stp>Volume</stp>
        <tr r="Y9" s="14"/>
      </tp>
      <tp>
        <v>0</v>
        <stp/>
        <stp>BRN 22VC9100-ICE</stp>
        <stp>Volume</stp>
        <tr r="K9" s="14"/>
      </tp>
      <tp>
        <v>0</v>
        <stp/>
        <stp>BRN 22VP9675-ICE</stp>
        <stp>Volume</stp>
        <tr r="Y32" s="14"/>
        <tr r="V15" s="15"/>
      </tp>
      <tp>
        <v>0</v>
        <stp/>
        <stp>BRN 22VC9675-ICE</stp>
        <stp>Volume</stp>
        <tr r="L15" s="15"/>
        <tr r="K32" s="14"/>
      </tp>
      <tp>
        <v>0</v>
        <stp/>
        <stp>BRN 22VP9650-ICE</stp>
        <stp>Volume</stp>
        <tr r="Y31" s="14"/>
        <tr r="V14" s="15"/>
      </tp>
      <tp>
        <v>31</v>
        <stp/>
        <stp>BRN 22VC9650-ICE</stp>
        <stp>Volume</stp>
        <tr r="L14" s="15"/>
        <tr r="K31" s="14"/>
      </tp>
      <tp>
        <v>4</v>
        <stp/>
        <stp>BRN 22VP9625-ICE</stp>
        <stp>Volume</stp>
        <tr r="V13" s="15"/>
        <tr r="Y30" s="14"/>
      </tp>
      <tp>
        <v>0</v>
        <stp/>
        <stp>BRN 22VC9625-ICE</stp>
        <stp>Volume</stp>
        <tr r="K30" s="14"/>
        <tr r="L13" s="15"/>
      </tp>
      <tp>
        <v>356</v>
        <stp/>
        <stp>BRN 22VP9600-ICE</stp>
        <stp>Volume</stp>
        <tr r="Y29" s="14"/>
        <tr r="V12" s="15"/>
      </tp>
      <tp>
        <v>52</v>
        <stp/>
        <stp>BRN 22VC9600-ICE</stp>
        <stp>Volume</stp>
        <tr r="K29" s="14"/>
        <tr r="L12" s="15"/>
      </tp>
      <tp>
        <v>3</v>
        <stp/>
        <stp>BRN 22VP9775-ICE</stp>
        <stp>Volume</stp>
        <tr r="Y36" s="14"/>
        <tr r="V19" s="15"/>
      </tp>
      <tp>
        <v>0</v>
        <stp/>
        <stp>BRN 22VC9775-ICE</stp>
        <stp>Volume</stp>
        <tr r="L19" s="15"/>
        <tr r="K36" s="14"/>
      </tp>
      <tp>
        <v>5</v>
        <stp/>
        <stp>BRN 22VP9750-ICE</stp>
        <stp>Volume</stp>
        <tr r="Y35" s="14"/>
        <tr r="V18" s="15"/>
      </tp>
      <tp>
        <v>84</v>
        <stp/>
        <stp>BRN 22VC9750-ICE</stp>
        <stp>Volume</stp>
        <tr r="L18" s="15"/>
        <tr r="K35" s="14"/>
      </tp>
      <tp>
        <v>0</v>
        <stp/>
        <stp>BRN 22VP9725-ICE</stp>
        <stp>Volume</stp>
        <tr r="V17" s="15"/>
        <tr r="Y34" s="14"/>
      </tp>
      <tp>
        <v>0</v>
        <stp/>
        <stp>BRN 22VC9725-ICE</stp>
        <stp>Volume</stp>
        <tr r="K34" s="14"/>
        <tr r="L17" s="15"/>
      </tp>
      <tp>
        <v>93</v>
        <stp/>
        <stp>BRN 22VP9700-ICE</stp>
        <stp>Volume</stp>
        <tr r="V16" s="15"/>
        <tr r="Y33" s="14"/>
      </tp>
      <tp>
        <v>316</v>
        <stp/>
        <stp>BRN 22VC9700-ICE</stp>
        <stp>Volume</stp>
        <tr r="K33" s="14"/>
        <tr r="L16" s="15"/>
      </tp>
      <tp>
        <v>0</v>
        <stp/>
        <stp>BRN 22VP9475-ICE</stp>
        <stp>Volume</stp>
        <tr r="Y24" s="14"/>
        <tr r="V7" s="15"/>
      </tp>
      <tp>
        <v>0</v>
        <stp/>
        <stp>BRN 22VC9475-ICE</stp>
        <stp>Volume</stp>
        <tr r="K24" s="14"/>
        <tr r="L7" s="15"/>
      </tp>
      <tp>
        <v>5</v>
        <stp/>
        <stp>BRN 22VP9450-ICE</stp>
        <stp>Volume</stp>
        <tr r="Y23" s="14"/>
      </tp>
      <tp>
        <v>800</v>
        <stp/>
        <stp>BRN 22VC9450-ICE</stp>
        <stp>Volume</stp>
        <tr r="K23" s="14"/>
      </tp>
      <tp>
        <v>5</v>
        <stp/>
        <stp>BRN 22VP9425-ICE</stp>
        <stp>Volume</stp>
        <tr r="Y22" s="14"/>
      </tp>
      <tp>
        <v>0</v>
        <stp/>
        <stp>BRN 22VC9425-ICE</stp>
        <stp>Volume</stp>
        <tr r="K22" s="14"/>
      </tp>
      <tp>
        <v>290</v>
        <stp/>
        <stp>BRN 22VP9400-ICE</stp>
        <stp>Volume</stp>
        <tr r="Y21" s="14"/>
      </tp>
      <tp>
        <v>0</v>
        <stp/>
        <stp>BRN 22VC9400-ICE</stp>
        <stp>Volume</stp>
        <tr r="K21" s="14"/>
      </tp>
      <tp>
        <v>1</v>
        <stp/>
        <stp>BRN 22VP9575-ICE</stp>
        <stp>Volume</stp>
        <tr r="Y28" s="14"/>
        <tr r="V11" s="15"/>
      </tp>
      <tp>
        <v>0</v>
        <stp/>
        <stp>BRN 22VC9575-ICE</stp>
        <stp>Volume</stp>
        <tr r="L11" s="15"/>
        <tr r="K28" s="14"/>
      </tp>
      <tp>
        <v>0</v>
        <stp/>
        <stp>BRN 22VP9550-ICE</stp>
        <stp>Volume</stp>
        <tr r="Y27" s="14"/>
        <tr r="V10" s="15"/>
      </tp>
      <tp>
        <v>0</v>
        <stp/>
        <stp>BRN 22VC9550-ICE</stp>
        <stp>Volume</stp>
        <tr r="K27" s="14"/>
        <tr r="L10" s="15"/>
      </tp>
      <tp>
        <v>0</v>
        <stp/>
        <stp>BRN 22VP9525-ICE</stp>
        <stp>Volume</stp>
        <tr r="Y26" s="14"/>
        <tr r="V9" s="15"/>
      </tp>
      <tp>
        <v>0</v>
        <stp/>
        <stp>BRN 22VC9525-ICE</stp>
        <stp>Volume</stp>
        <tr r="K26" s="14"/>
        <tr r="L9" s="15"/>
      </tp>
      <tp>
        <v>1772</v>
        <stp/>
        <stp>BRN 22VP9500-ICE</stp>
        <stp>Volume</stp>
        <tr r="V8" s="15"/>
        <tr r="Y25" s="14"/>
      </tp>
      <tp>
        <v>415</v>
        <stp/>
        <stp>BRN 22VC9500-ICE</stp>
        <stp>Volume</stp>
        <tr r="K25" s="14"/>
        <tr r="L8" s="15"/>
      </tp>
      <tp t="s">
        <v/>
        <stp/>
        <stp>*H</stp>
        <stp>BRN 22VP10050-ICE</stp>
        <stp>Settle</stp>
        <stp>D</stp>
        <stp>42654.5</stp>
        <tr r="AO65" s="14"/>
      </tp>
      <tp t="s">
        <v/>
        <stp/>
        <stp>*H</stp>
        <stp>BRN 22VP10150-ICE</stp>
        <stp>Settle</stp>
        <stp>D</stp>
        <stp>42654.5</stp>
        <tr r="AS65" s="14"/>
      </tp>
      <tp t="s">
        <v/>
        <stp/>
        <stp>*H</stp>
        <stp>BRN 22VP10250-ICE</stp>
        <stp>Settle</stp>
        <stp>D</stp>
        <stp>42654.5</stp>
        <tr r="AW65" s="14"/>
      </tp>
      <tp>
        <v>6.3300241392968429E-2</v>
        <stp/>
        <stp>*QBS</stp>
        <stp>BRN 22VC10025-ICE</stp>
        <stp>Gamma</stp>
        <stp>0.02</stp>
        <stp>0.02</stp>
        <stp>Market</stp>
        <stp>Recent</stp>
        <tr r="M46" s="14"/>
      </tp>
      <tp>
        <v>6.0320442262220268E-2</v>
        <stp/>
        <stp>*QBS</stp>
        <stp>BRN 22VC10075-ICE</stp>
        <stp>Gamma</stp>
        <stp>0.02</stp>
        <stp>0.02</stp>
        <stp>Market</stp>
        <stp>Recent</stp>
        <tr r="M48" s="14"/>
      </tp>
      <tp>
        <v>6.3162104241673622E-2</v>
        <stp/>
        <stp>*QBS</stp>
        <stp>BRN 22VP10025-ICE</stp>
        <stp>Gamma</stp>
        <stp>0.02</stp>
        <stp>0.02</stp>
        <stp>Market</stp>
        <stp>Recent</stp>
        <tr r="AA46" s="14"/>
      </tp>
      <tp>
        <v>6.0200156839101591E-2</v>
        <stp/>
        <stp>*QBS</stp>
        <stp>BRN 22VP10075-ICE</stp>
        <stp>Gamma</stp>
        <stp>0.02</stp>
        <stp>0.02</stp>
        <stp>Market</stp>
        <stp>Recent</stp>
        <tr r="AA48" s="14"/>
      </tp>
      <tp>
        <v>5.6910016309028776E-2</v>
        <stp/>
        <stp>*QBS</stp>
        <stp>BRN 22VC10125-ICE</stp>
        <stp>Gamma</stp>
        <stp>0.02</stp>
        <stp>0.02</stp>
        <stp>Market</stp>
        <stp>Recent</stp>
        <tr r="M50" s="14"/>
      </tp>
      <tp>
        <v>5.3254363081978867E-2</v>
        <stp/>
        <stp>*QBS</stp>
        <stp>BRN 22VC10175-ICE</stp>
        <stp>Gamma</stp>
        <stp>0.02</stp>
        <stp>0.02</stp>
        <stp>Market</stp>
        <stp>Recent</stp>
        <tr r="M52" s="14"/>
      </tp>
      <tp>
        <v>5.7042298647042737E-2</v>
        <stp/>
        <stp>*QBS</stp>
        <stp>BRN 22VP10125-ICE</stp>
        <stp>Gamma</stp>
        <stp>0.02</stp>
        <stp>0.02</stp>
        <stp>Market</stp>
        <stp>Recent</stp>
        <tr r="AA50" s="14"/>
      </tp>
      <tp>
        <v>5.3076703854429516E-2</v>
        <stp/>
        <stp>*QBS</stp>
        <stp>BRN 22VP10175-ICE</stp>
        <stp>Gamma</stp>
        <stp>0.02</stp>
        <stp>0.02</stp>
        <stp>Market</stp>
        <stp>Recent</stp>
        <tr r="AA52" s="14"/>
      </tp>
      <tp>
        <v>4.9416885752201468E-2</v>
        <stp/>
        <stp>*QBS</stp>
        <stp>BRN 22VC10225-ICE</stp>
        <stp>Gamma</stp>
        <stp>0.02</stp>
        <stp>0.02</stp>
        <stp>Market</stp>
        <stp>Recent</stp>
        <tr r="M54" s="14"/>
      </tp>
      <tp>
        <v>4.5594261833717294E-2</v>
        <stp/>
        <stp>*QBS</stp>
        <stp>BRN 22VC10275-ICE</stp>
        <stp>Gamma</stp>
        <stp>0.02</stp>
        <stp>0.02</stp>
        <stp>Market</stp>
        <stp>Recent</stp>
        <tr r="M56" s="14"/>
      </tp>
      <tp>
        <v>4.9348686088560599E-2</v>
        <stp/>
        <stp>*QBS</stp>
        <stp>BRN 22VP10225-ICE</stp>
        <stp>Gamma</stp>
        <stp>0.02</stp>
        <stp>0.02</stp>
        <stp>Market</stp>
        <stp>Recent</stp>
        <tr r="AA54" s="14"/>
      </tp>
      <tp>
        <v>4.5590356887560732E-2</v>
        <stp/>
        <stp>*QBS</stp>
        <stp>BRN 22VP10275-ICE</stp>
        <stp>Gamma</stp>
        <stp>0.02</stp>
        <stp>0.02</stp>
        <stp>Market</stp>
        <stp>Recent</stp>
        <tr r="AA56" s="14"/>
      </tp>
      <tp>
        <v>4.1841880600357914E-2</v>
        <stp/>
        <stp>*QBS</stp>
        <stp>BRN 22VC10325-ICE</stp>
        <stp>Gamma</stp>
        <stp>0.02</stp>
        <stp>0.02</stp>
        <stp>Market</stp>
        <stp>Recent</stp>
        <tr r="M58" s="14"/>
      </tp>
      <tp>
        <v>4.1918367366491995E-2</v>
        <stp/>
        <stp>*QBS</stp>
        <stp>BRN 22VP10325-ICE</stp>
        <stp>Gamma</stp>
        <stp>0.02</stp>
        <stp>0.02</stp>
        <stp>Market</stp>
        <stp>Recent</stp>
        <tr r="AA58" s="14"/>
      </tp>
      <tp t="s">
        <v/>
        <stp/>
        <stp>*H</stp>
        <stp>BRN 22VP10075-ICE</stp>
        <stp>Settle</stp>
        <stp>D</stp>
        <stp>42654.5</stp>
        <tr r="AP65" s="14"/>
      </tp>
      <tp t="s">
        <v/>
        <stp/>
        <stp>*H</stp>
        <stp>BRN 22VP10175-ICE</stp>
        <stp>Settle</stp>
        <stp>D</stp>
        <stp>42654.5</stp>
        <tr r="AT65" s="14"/>
      </tp>
      <tp t="s">
        <v/>
        <stp/>
        <stp>*H</stp>
        <stp>BRN 22VP10275-ICE</stp>
        <stp>Settle</stp>
        <stp>D</stp>
        <stp>42654.5</stp>
        <tr r="AX65" s="14"/>
      </tp>
      <tp>
        <v>0.14771224572533995</v>
        <stp/>
        <stp>*QBS</stp>
        <stp>BRN 22VC10325-ICE</stp>
        <stp>Delta</stp>
        <stp>0.02</stp>
        <stp>0.02</stp>
        <stp>Market</stp>
        <stp>Recent</stp>
        <tr r="N58" s="14"/>
      </tp>
      <tp>
        <v>-0.84860117210311481</v>
        <stp/>
        <stp>*QBS</stp>
        <stp>BRN 22VP10325-ICE</stp>
        <stp>Delta</stp>
        <stp>0.02</stp>
        <stp>0.02</stp>
        <stp>Market</stp>
        <stp>Recent</stp>
        <tr r="AB58" s="14"/>
      </tp>
      <tp>
        <v>0.16697612367172904</v>
        <stp/>
        <stp>*QBS</stp>
        <stp>BRN 22VC10275-ICE</stp>
        <stp>Delta</stp>
        <stp>0.02</stp>
        <stp>0.02</stp>
        <stp>Market</stp>
        <stp>Recent</stp>
        <tr r="N56" s="14"/>
      </tp>
      <tp>
        <v>0.18830182340974599</v>
        <stp/>
        <stp>*QBS</stp>
        <stp>BRN 22VC10225-ICE</stp>
        <stp>Delta</stp>
        <stp>0.02</stp>
        <stp>0.02</stp>
        <stp>Market</stp>
        <stp>Recent</stp>
        <tr r="N54" s="14"/>
      </tp>
      <tp>
        <v>-0.83142571686352496</v>
        <stp/>
        <stp>*QBS</stp>
        <stp>BRN 22VP10275-ICE</stp>
        <stp>Delta</stp>
        <stp>0.02</stp>
        <stp>0.02</stp>
        <stp>Market</stp>
        <stp>Recent</stp>
        <tr r="AB56" s="14"/>
      </tp>
      <tp>
        <v>-0.80937379638415063</v>
        <stp/>
        <stp>*QBS</stp>
        <stp>BRN 22VP10225-ICE</stp>
        <stp>Delta</stp>
        <stp>0.02</stp>
        <stp>0.02</stp>
        <stp>Market</stp>
        <stp>Recent</stp>
        <tr r="AB54" s="14"/>
      </tp>
      <tp>
        <v>0.21155628577983579</v>
        <stp/>
        <stp>*QBS</stp>
        <stp>BRN 22VC10175-ICE</stp>
        <stp>Delta</stp>
        <stp>0.02</stp>
        <stp>0.02</stp>
        <stp>Market</stp>
        <stp>Recent</stp>
        <tr r="N52" s="14"/>
      </tp>
      <tp>
        <v>0.23805287427964369</v>
        <stp/>
        <stp>*QBS</stp>
        <stp>BRN 22VC10125-ICE</stp>
        <stp>Delta</stp>
        <stp>0.02</stp>
        <stp>0.02</stp>
        <stp>Market</stp>
        <stp>Recent</stp>
        <tr r="N50" s="14"/>
      </tp>
      <tp>
        <v>-0.78553752979654601</v>
        <stp/>
        <stp>*QBS</stp>
        <stp>BRN 22VP10175-ICE</stp>
        <stp>Delta</stp>
        <stp>0.02</stp>
        <stp>0.02</stp>
        <stp>Market</stp>
        <stp>Recent</stp>
        <tr r="AB52" s="14"/>
      </tp>
      <tp>
        <v>-0.76284657935709799</v>
        <stp/>
        <stp>*QBS</stp>
        <stp>BRN 22VP10125-ICE</stp>
        <stp>Delta</stp>
        <stp>0.02</stp>
        <stp>0.02</stp>
        <stp>Market</stp>
        <stp>Recent</stp>
        <tr r="AB50" s="14"/>
      </tp>
      <tp>
        <v>0.2666072144604032</v>
        <stp/>
        <stp>*QBS</stp>
        <stp>BRN 22VC10075-ICE</stp>
        <stp>Delta</stp>
        <stp>0.02</stp>
        <stp>0.02</stp>
        <stp>Market</stp>
        <stp>Recent</stp>
        <tr r="N48" s="14"/>
      </tp>
      <tp>
        <v>0.2974658718269691</v>
        <stp/>
        <stp>*QBS</stp>
        <stp>BRN 22VC10025-ICE</stp>
        <stp>Delta</stp>
        <stp>0.02</stp>
        <stp>0.02</stp>
        <stp>Market</stp>
        <stp>Recent</stp>
        <tr r="N46" s="14"/>
      </tp>
      <tp>
        <v>-0.73229536958025609</v>
        <stp/>
        <stp>*QBS</stp>
        <stp>BRN 22VP10075-ICE</stp>
        <stp>Delta</stp>
        <stp>0.02</stp>
        <stp>0.02</stp>
        <stp>Market</stp>
        <stp>Recent</stp>
        <tr r="AB48" s="14"/>
      </tp>
      <tp>
        <v>-0.70156036242871167</v>
        <stp/>
        <stp>*QBS</stp>
        <stp>BRN 22VP10025-ICE</stp>
        <stp>Delta</stp>
        <stp>0.02</stp>
        <stp>0.02</stp>
        <stp>Market</stp>
        <stp>Recent</stp>
        <tr r="AB46" s="14"/>
      </tp>
      <tp t="s">
        <v/>
        <stp/>
        <stp>*H</stp>
        <stp>BRN 22VP10000-ICE</stp>
        <stp>Settle</stp>
        <stp>D</stp>
        <stp>42654.5</stp>
        <tr r="AM65" s="14"/>
      </tp>
      <tp t="s">
        <v/>
        <stp/>
        <stp>*H</stp>
        <stp>BRN 22VP10100-ICE</stp>
        <stp>Settle</stp>
        <stp>D</stp>
        <stp>42654.5</stp>
        <tr r="AQ65" s="14"/>
      </tp>
      <tp t="s">
        <v/>
        <stp/>
        <stp>*H</stp>
        <stp>BRN 22VP10200-ICE</stp>
        <stp>Settle</stp>
        <stp>D</stp>
        <stp>42654.5</stp>
        <tr r="AU65" s="14"/>
      </tp>
      <tp t="s">
        <v/>
        <stp/>
        <stp>*H</stp>
        <stp>BRN 22VP10300-ICE</stp>
        <stp>Settle</stp>
        <stp>D</stp>
        <stp>42654.5</stp>
        <tr r="AY65" s="14"/>
      </tp>
      <tp>
        <v>-0.39</v>
        <stp/>
        <stp>BRN 22VP9500-ICE</stp>
        <stp>Change</stp>
        <tr r="W25" s="14"/>
        <tr r="U8" s="15"/>
      </tp>
      <tp>
        <v>-0.79</v>
        <stp/>
        <stp>BRN 22VC9500-ICE</stp>
        <stp>Change</stp>
        <tr r="K8" s="15"/>
        <tr r="I25" s="14"/>
      </tp>
      <tp t="s">
        <v/>
        <stp/>
        <stp>BRN 22VP9525-ICE</stp>
        <stp>Change</stp>
        <tr r="U9" s="15"/>
        <tr r="W26" s="14"/>
      </tp>
      <tp t="s">
        <v/>
        <stp/>
        <stp>BRN 22VC9525-ICE</stp>
        <stp>Change</stp>
        <tr r="K9" s="15"/>
        <tr r="I26" s="14"/>
      </tp>
      <tp t="s">
        <v/>
        <stp/>
        <stp>BRN 22VP9550-ICE</stp>
        <stp>Change</stp>
        <tr r="W27" s="14"/>
        <tr r="U10" s="15"/>
      </tp>
      <tp t="s">
        <v/>
        <stp/>
        <stp>BRN 22VC9550-ICE</stp>
        <stp>Change</stp>
        <tr r="I27" s="14"/>
        <tr r="K10" s="15"/>
      </tp>
      <tp>
        <v>0.43</v>
        <stp/>
        <stp>BRN 22VP9575-ICE</stp>
        <stp>Change</stp>
        <tr r="U11" s="15"/>
        <tr r="W28" s="14"/>
      </tp>
      <tp t="s">
        <v/>
        <stp/>
        <stp>BRN 22VC9575-ICE</stp>
        <stp>Change</stp>
        <tr r="K11" s="15"/>
        <tr r="I28" s="14"/>
      </tp>
      <tp>
        <v>-0.28999999999999998</v>
        <stp/>
        <stp>BRN 22VP9400-ICE</stp>
        <stp>Change</stp>
        <tr r="W21" s="14"/>
      </tp>
      <tp t="s">
        <v/>
        <stp/>
        <stp>BRN 22VC9400-ICE</stp>
        <stp>Change</stp>
        <tr r="I21" s="14"/>
      </tp>
      <tp>
        <v>0.08</v>
        <stp/>
        <stp>BRN 22VP9425-ICE</stp>
        <stp>Change</stp>
        <tr r="W22" s="14"/>
      </tp>
      <tp t="s">
        <v/>
        <stp/>
        <stp>BRN 22VC9425-ICE</stp>
        <stp>Change</stp>
        <tr r="I22" s="14"/>
      </tp>
      <tp>
        <v>-0.35</v>
        <stp/>
        <stp>BRN 22VP9450-ICE</stp>
        <stp>Change</stp>
        <tr r="W23" s="14"/>
      </tp>
      <tp t="s">
        <v/>
        <stp/>
        <stp>BRN 22VC9450-ICE</stp>
        <stp>Change</stp>
        <tr r="I23" s="14"/>
      </tp>
      <tp t="s">
        <v/>
        <stp/>
        <stp>BRN 22VP9475-ICE</stp>
        <stp>Change</stp>
        <tr r="W24" s="14"/>
        <tr r="U7" s="15"/>
      </tp>
      <tp t="s">
        <v/>
        <stp/>
        <stp>BRN 22VC9475-ICE</stp>
        <stp>Change</stp>
        <tr r="K7" s="15"/>
        <tr r="I24" s="14"/>
      </tp>
      <tp t="s">
        <v/>
        <stp/>
        <stp>BRN 22VP9700-ICE</stp>
        <stp>Change</stp>
        <tr r="U16" s="15"/>
        <tr r="W33" s="14"/>
      </tp>
      <tp>
        <v>0.28000000000000003</v>
        <stp/>
        <stp>BRN 22VC9700-ICE</stp>
        <stp>Change</stp>
        <tr r="K16" s="15"/>
        <tr r="I33" s="14"/>
      </tp>
      <tp t="s">
        <v/>
        <stp/>
        <stp>BRN 22VP9725-ICE</stp>
        <stp>Change</stp>
        <tr r="W34" s="14"/>
        <tr r="U17" s="15"/>
      </tp>
      <tp t="s">
        <v/>
        <stp/>
        <stp>BRN 22VC9725-ICE</stp>
        <stp>Change</stp>
        <tr r="K17" s="15"/>
        <tr r="I34" s="14"/>
      </tp>
      <tp>
        <v>-0.47</v>
        <stp/>
        <stp>BRN 22VP9750-ICE</stp>
        <stp>Change</stp>
        <tr r="U18" s="15"/>
        <tr r="W35" s="14"/>
      </tp>
      <tp t="s">
        <v/>
        <stp/>
        <stp>BRN 22VC9750-ICE</stp>
        <stp>Change</stp>
        <tr r="K18" s="15"/>
        <tr r="I35" s="14"/>
      </tp>
      <tp>
        <v>-0.48</v>
        <stp/>
        <stp>BRN 22VP9775-ICE</stp>
        <stp>Change</stp>
        <tr r="W36" s="14"/>
        <tr r="U19" s="15"/>
      </tp>
      <tp t="s">
        <v/>
        <stp/>
        <stp>BRN 22VC9775-ICE</stp>
        <stp>Change</stp>
        <tr r="I36" s="14"/>
        <tr r="K19" s="15"/>
      </tp>
      <tp>
        <v>0.15</v>
        <stp/>
        <stp>BRN 22VP9600-ICE</stp>
        <stp>Change</stp>
        <tr r="W29" s="14"/>
        <tr r="U12" s="15"/>
      </tp>
      <tp t="s">
        <v/>
        <stp/>
        <stp>BRN 22VC9600-ICE</stp>
        <stp>Change</stp>
        <tr r="I29" s="14"/>
        <tr r="K12" s="15"/>
      </tp>
      <tp>
        <v>0.15</v>
        <stp/>
        <stp>BRN 22VP9625-ICE</stp>
        <stp>Change</stp>
        <tr r="W30" s="14"/>
        <tr r="U13" s="15"/>
      </tp>
      <tp t="s">
        <v/>
        <stp/>
        <stp>BRN 22VC9625-ICE</stp>
        <stp>Change</stp>
        <tr r="I30" s="14"/>
        <tr r="K13" s="15"/>
      </tp>
      <tp t="s">
        <v/>
        <stp/>
        <stp>BRN 22VP9650-ICE</stp>
        <stp>Change</stp>
        <tr r="U14" s="15"/>
        <tr r="W31" s="14"/>
      </tp>
      <tp>
        <v>-0.66</v>
        <stp/>
        <stp>BRN 22VC9650-ICE</stp>
        <stp>Change</stp>
        <tr r="K14" s="15"/>
        <tr r="I31" s="14"/>
      </tp>
      <tp t="s">
        <v/>
        <stp/>
        <stp>BRN 22VP9675-ICE</stp>
        <stp>Change</stp>
        <tr r="W32" s="14"/>
        <tr r="U15" s="15"/>
      </tp>
      <tp t="s">
        <v/>
        <stp/>
        <stp>BRN 22VC9675-ICE</stp>
        <stp>Change</stp>
        <tr r="I32" s="14"/>
        <tr r="K15" s="15"/>
      </tp>
      <tp>
        <v>-0.1</v>
        <stp/>
        <stp>BRN 22VP9100-ICE</stp>
        <stp>Change</stp>
        <tr r="W9" s="14"/>
      </tp>
      <tp t="s">
        <v/>
        <stp/>
        <stp>BRN 22VC9100-ICE</stp>
        <stp>Change</stp>
        <tr r="I9" s="14"/>
      </tp>
      <tp>
        <v>-0.14000000000000001</v>
        <stp/>
        <stp>BRN 22VP9125-ICE</stp>
        <stp>Change</stp>
        <tr r="W10" s="14"/>
      </tp>
      <tp t="s">
        <v/>
        <stp/>
        <stp>BRN 22VC9125-ICE</stp>
        <stp>Change</stp>
        <tr r="I10" s="14"/>
      </tp>
      <tp t="s">
        <v/>
        <stp/>
        <stp>BRN 22VP9150-ICE</stp>
        <stp>Change</stp>
        <tr r="W11" s="14"/>
      </tp>
      <tp t="s">
        <v/>
        <stp/>
        <stp>BRN 22VC9150-ICE</stp>
        <stp>Change</stp>
        <tr r="I11" s="14"/>
      </tp>
      <tp>
        <v>0.3</v>
        <stp/>
        <stp>BRN 22VP9175-ICE</stp>
        <stp>Change</stp>
        <tr r="W12" s="14"/>
      </tp>
      <tp t="s">
        <v/>
        <stp/>
        <stp>BRN 22VC9175-ICE</stp>
        <stp>Change</stp>
        <tr r="I12" s="14"/>
      </tp>
      <tp>
        <v>0.3</v>
        <stp/>
        <stp>BRN 22VP9300-ICE</stp>
        <stp>Change</stp>
        <tr r="W17" s="14"/>
      </tp>
      <tp t="s">
        <v/>
        <stp/>
        <stp>BRN 22VC9300-ICE</stp>
        <stp>Change</stp>
        <tr r="I17" s="14"/>
      </tp>
      <tp>
        <v>-0.24</v>
        <stp/>
        <stp>BRN 22VP9325-ICE</stp>
        <stp>Change</stp>
        <tr r="W18" s="14"/>
      </tp>
      <tp t="s">
        <v/>
        <stp/>
        <stp>BRN 22VC9325-ICE</stp>
        <stp>Change</stp>
        <tr r="I18" s="14"/>
      </tp>
      <tp>
        <v>0.48</v>
        <stp/>
        <stp>BRN 22VP9350-ICE</stp>
        <stp>Change</stp>
        <tr r="W19" s="14"/>
      </tp>
      <tp t="s">
        <v/>
        <stp/>
        <stp>BRN 22VC9350-ICE</stp>
        <stp>Change</stp>
        <tr r="I19" s="14"/>
      </tp>
      <tp t="s">
        <v/>
        <stp/>
        <stp>BRN 22VP9375-ICE</stp>
        <stp>Change</stp>
        <tr r="W20" s="14"/>
      </tp>
      <tp t="s">
        <v/>
        <stp/>
        <stp>BRN 22VC9375-ICE</stp>
        <stp>Change</stp>
        <tr r="I20" s="14"/>
      </tp>
      <tp>
        <v>0.23</v>
        <stp/>
        <stp>BRN 22VP9200-ICE</stp>
        <stp>Change</stp>
        <tr r="W13" s="14"/>
      </tp>
      <tp t="s">
        <v/>
        <stp/>
        <stp>BRN 22VC9200-ICE</stp>
        <stp>Change</stp>
        <tr r="I13" s="14"/>
      </tp>
      <tp>
        <v>-0.15</v>
        <stp/>
        <stp>BRN 22VP9225-ICE</stp>
        <stp>Change</stp>
        <tr r="W14" s="14"/>
      </tp>
      <tp t="s">
        <v/>
        <stp/>
        <stp>BRN 22VC9225-ICE</stp>
        <stp>Change</stp>
        <tr r="I14" s="14"/>
      </tp>
      <tp>
        <v>0.18</v>
        <stp/>
        <stp>BRN 22VP9250-ICE</stp>
        <stp>Change</stp>
        <tr r="W15" s="14"/>
      </tp>
      <tp t="s">
        <v/>
        <stp/>
        <stp>BRN 22VC9250-ICE</stp>
        <stp>Change</stp>
        <tr r="I15" s="14"/>
      </tp>
      <tp t="s">
        <v/>
        <stp/>
        <stp>BRN 22VP9275-ICE</stp>
        <stp>Change</stp>
        <tr r="W16" s="14"/>
      </tp>
      <tp t="s">
        <v/>
        <stp/>
        <stp>BRN 22VC9275-ICE</stp>
        <stp>Change</stp>
        <tr r="I16" s="14"/>
      </tp>
      <tp>
        <v>-0.48</v>
        <stp/>
        <stp>BRN 22VP9900-ICE</stp>
        <stp>Change</stp>
        <tr r="U24" s="15"/>
        <tr r="W41" s="14"/>
      </tp>
      <tp>
        <v>-0.17</v>
        <stp/>
        <stp>BRN 22VC9900-ICE</stp>
        <stp>Change</stp>
        <tr r="I41" s="14"/>
        <tr r="K24" s="15"/>
      </tp>
      <tp t="s">
        <v/>
        <stp/>
        <stp>BRN 22VP9925-ICE</stp>
        <stp>Change</stp>
        <tr r="U25" s="15"/>
        <tr r="W42" s="14"/>
      </tp>
      <tp>
        <v>0.03</v>
        <stp/>
        <stp>BRN 22VC9925-ICE</stp>
        <stp>Change</stp>
        <tr r="K25" s="15"/>
        <tr r="I42" s="14"/>
      </tp>
      <tp t="s">
        <v/>
        <stp/>
        <stp>BRN 22VP9950-ICE</stp>
        <stp>Change</stp>
        <tr r="U26" s="15"/>
        <tr r="W43" s="14"/>
      </tp>
      <tp>
        <v>-0.4</v>
        <stp/>
        <stp>BRN 22VC9950-ICE</stp>
        <stp>Change</stp>
        <tr r="K26" s="15"/>
        <tr r="I43" s="14"/>
      </tp>
      <tp t="s">
        <v/>
        <stp/>
        <stp>BRN 22VP9975-ICE</stp>
        <stp>Change</stp>
        <tr r="W44" s="14"/>
      </tp>
      <tp>
        <v>-0.14000000000000001</v>
        <stp/>
        <stp>BRN 22VC9975-ICE</stp>
        <stp>Change</stp>
        <tr r="I44" s="14"/>
      </tp>
      <tp t="s">
        <v/>
        <stp/>
        <stp>BRN 22VP9800-ICE</stp>
        <stp>Change</stp>
        <tr r="U20" s="15"/>
        <tr r="W37" s="14"/>
      </tp>
      <tp>
        <v>-0.4</v>
        <stp/>
        <stp>BRN 22VC9800-ICE</stp>
        <stp>Change</stp>
        <tr r="K20" s="15"/>
        <tr r="I37" s="14"/>
      </tp>
      <tp>
        <v>-0.59</v>
        <stp/>
        <stp>BRN 22VP9825-ICE</stp>
        <stp>Change</stp>
        <tr r="U21" s="15"/>
        <tr r="W38" s="14"/>
      </tp>
      <tp t="s">
        <v/>
        <stp/>
        <stp>BRN 22VC9825-ICE</stp>
        <stp>Change</stp>
        <tr r="K21" s="15"/>
        <tr r="I38" s="14"/>
      </tp>
      <tp t="s">
        <v/>
        <stp/>
        <stp>BRN 22VP9850-ICE</stp>
        <stp>Change</stp>
        <tr r="W39" s="14"/>
        <tr r="U22" s="15"/>
      </tp>
      <tp t="s">
        <v/>
        <stp/>
        <stp>BRN 22VC9850-ICE</stp>
        <stp>Change</stp>
        <tr r="K22" s="15"/>
        <tr r="I39" s="14"/>
      </tp>
      <tp t="s">
        <v/>
        <stp/>
        <stp>BRN 22VP9875-ICE</stp>
        <stp>Change</stp>
        <tr r="U23" s="15"/>
        <tr r="W40" s="14"/>
      </tp>
      <tp t="s">
        <v/>
        <stp/>
        <stp>BRN 22VC9875-ICE</stp>
        <stp>Change</stp>
        <tr r="K23" s="15"/>
        <tr r="I40" s="14"/>
      </tp>
      <tp t="s">
        <v/>
        <stp/>
        <stp>*H</stp>
        <stp>BRN 22VP10025-ICE</stp>
        <stp>Settle</stp>
        <stp>D</stp>
        <stp>42654.5</stp>
        <tr r="AN65" s="14"/>
      </tp>
      <tp t="s">
        <v/>
        <stp/>
        <stp>*H</stp>
        <stp>BRN 22VP10125-ICE</stp>
        <stp>Settle</stp>
        <stp>D</stp>
        <stp>42654.5</stp>
        <tr r="AR65" s="14"/>
      </tp>
      <tp t="s">
        <v/>
        <stp/>
        <stp>*H</stp>
        <stp>BRN 22VP10225-ICE</stp>
        <stp>Settle</stp>
        <stp>D</stp>
        <stp>42654.5</stp>
        <tr r="AV65" s="14"/>
      </tp>
      <tp t="s">
        <v/>
        <stp/>
        <stp>*H</stp>
        <stp>BRN 22VP10325-ICE</stp>
        <stp>Settle</stp>
        <stp>D</stp>
        <stp>42654.5</stp>
        <tr r="AZ65" s="14"/>
      </tp>
      <tp>
        <v>0.49</v>
        <stp/>
        <stp>BRN 22VC10325-ICE</stp>
        <stp>Recent</stp>
        <tr r="L58" s="14"/>
      </tp>
      <tp>
        <v>0.53</v>
        <stp/>
        <stp>BRN 22VC10300-ICE</stp>
        <stp>Recent</stp>
        <tr r="L57" s="14"/>
      </tp>
      <tp>
        <v>6.93</v>
        <stp/>
        <stp>BRN 22VP10300-ICE</stp>
        <stp>Recent</stp>
        <tr r="Z57" s="14"/>
      </tp>
      <tp>
        <v>7.15</v>
        <stp/>
        <stp>BRN 22VP10325-ICE</stp>
        <stp>Recent</stp>
        <tr r="Z58" s="14"/>
      </tp>
      <tp>
        <v>0.62</v>
        <stp/>
        <stp>BRN 22VC10225-ICE</stp>
        <stp>Recent</stp>
        <tr r="L54" s="14"/>
      </tp>
      <tp>
        <v>0.67</v>
        <stp/>
        <stp>BRN 22VC10200-ICE</stp>
        <stp>Recent</stp>
        <tr r="L53" s="14"/>
      </tp>
      <tp>
        <v>0.55000000000000004</v>
        <stp/>
        <stp>BRN 22VC10275-ICE</stp>
        <stp>Recent</stp>
        <tr r="L56" s="14"/>
      </tp>
      <tp>
        <v>0.56999999999999995</v>
        <stp/>
        <stp>BRN 22VC10250-ICE</stp>
        <stp>Recent</stp>
        <tr r="L55" s="14"/>
      </tp>
      <tp>
        <v>6.07</v>
        <stp/>
        <stp>BRN 22VP10200-ICE</stp>
        <stp>Recent</stp>
        <tr r="Z53" s="14"/>
      </tp>
      <tp>
        <v>6.28</v>
        <stp/>
        <stp>BRN 22VP10225-ICE</stp>
        <stp>Recent</stp>
        <tr r="Z54" s="14"/>
      </tp>
      <tp>
        <v>6.49</v>
        <stp/>
        <stp>BRN 22VP10250-ICE</stp>
        <stp>Recent</stp>
        <tr r="Z55" s="14"/>
      </tp>
      <tp>
        <v>6.71</v>
        <stp/>
        <stp>BRN 22VP10275-ICE</stp>
        <stp>Recent</stp>
        <tr r="Z56" s="14"/>
      </tp>
      <tp>
        <v>0.79</v>
        <stp/>
        <stp>BRN 22VC10125-ICE</stp>
        <stp>Recent</stp>
        <tr r="L50" s="14"/>
      </tp>
      <tp>
        <v>0.91</v>
        <stp/>
        <stp>BRN 22VC10100-ICE</stp>
        <stp>Recent</stp>
        <tr r="L49" s="14"/>
      </tp>
      <tp>
        <v>0.7</v>
        <stp/>
        <stp>BRN 22VC10175-ICE</stp>
        <stp>Recent</stp>
        <tr r="L52" s="14"/>
      </tp>
      <tp>
        <v>0.71</v>
        <stp/>
        <stp>BRN 22VC10150-ICE</stp>
        <stp>Recent</stp>
        <tr r="L51" s="14"/>
      </tp>
      <tp>
        <v>5.26</v>
        <stp/>
        <stp>BRN 22VP10100-ICE</stp>
        <stp>Recent</stp>
        <tr r="Z49" s="14"/>
      </tp>
      <tp>
        <v>5.45</v>
        <stp/>
        <stp>BRN 22VP10125-ICE</stp>
        <stp>Recent</stp>
        <tr r="Z50" s="14"/>
      </tp>
      <tp>
        <v>5.66</v>
        <stp/>
        <stp>BRN 22VP10150-ICE</stp>
        <stp>Recent</stp>
        <tr r="Z51" s="14"/>
      </tp>
      <tp>
        <v>5.86</v>
        <stp/>
        <stp>BRN 22VP10175-ICE</stp>
        <stp>Recent</stp>
        <tr r="Z52" s="14"/>
      </tp>
      <tp>
        <v>1.02</v>
        <stp/>
        <stp>BRN 22VC10025-ICE</stp>
        <stp>Recent</stp>
        <tr r="L46" s="14"/>
      </tp>
      <tp>
        <v>1.06</v>
        <stp/>
        <stp>BRN 22VC10000-ICE</stp>
        <stp>Recent</stp>
        <tr r="L45" s="14"/>
      </tp>
      <tp>
        <v>0.9</v>
        <stp/>
        <stp>BRN 22VC10075-ICE</stp>
        <stp>Recent</stp>
        <tr r="L48" s="14"/>
      </tp>
      <tp>
        <v>0.96</v>
        <stp/>
        <stp>BRN 22VC10050-ICE</stp>
        <stp>Recent</stp>
        <tr r="L47" s="14"/>
      </tp>
      <tp>
        <v>4.5</v>
        <stp/>
        <stp>BRN 22VP10000-ICE</stp>
        <stp>Recent</stp>
        <tr r="Z45" s="14"/>
      </tp>
      <tp>
        <v>4.68</v>
        <stp/>
        <stp>BRN 22VP10025-ICE</stp>
        <stp>Recent</stp>
        <tr r="Z46" s="14"/>
      </tp>
      <tp>
        <v>4.87</v>
        <stp/>
        <stp>BRN 22VP10050-ICE</stp>
        <stp>Recent</stp>
        <tr r="Z47" s="14"/>
      </tp>
      <tp>
        <v>5.0599999999999996</v>
        <stp/>
        <stp>BRN 22VP10075-ICE</stp>
        <stp>Recent</stp>
        <tr r="Z48" s="14"/>
      </tp>
      <tp>
        <v>0.15780005328662286</v>
        <stp/>
        <stp>*QBS</stp>
        <stp>BRN 22VC10300-ICE</stp>
        <stp>Delta</stp>
        <stp>0.02</stp>
        <stp>0.02</stp>
        <stp>Market</stp>
        <stp>Recent</stp>
        <tr r="N57" s="14"/>
      </tp>
      <tp>
        <v>-0.83959858101637919</v>
        <stp/>
        <stp>*QBS</stp>
        <stp>BRN 22VP10300-ICE</stp>
        <stp>Delta</stp>
        <stp>0.02</stp>
        <stp>0.02</stp>
        <stp>Market</stp>
        <stp>Recent</stp>
        <tr r="AB57" s="14"/>
      </tp>
      <tp>
        <v>0.17626447876239765</v>
        <stp/>
        <stp>*QBS</stp>
        <stp>BRN 22VC10250-ICE</stp>
        <stp>Delta</stp>
        <stp>0.02</stp>
        <stp>0.02</stp>
        <stp>Market</stp>
        <stp>Recent</stp>
        <tr r="N55" s="14"/>
      </tp>
      <tp>
        <v>0.19948898296617945</v>
        <stp/>
        <stp>*QBS</stp>
        <stp>BRN 22VC10200-ICE</stp>
        <stp>Delta</stp>
        <stp>0.02</stp>
        <stp>0.02</stp>
        <stp>Market</stp>
        <stp>Recent</stp>
        <tr r="N53" s="14"/>
      </tp>
      <tp>
        <v>-0.81952843069448289</v>
        <stp/>
        <stp>*QBS</stp>
        <stp>BRN 22VP10250-ICE</stp>
        <stp>Delta</stp>
        <stp>0.02</stp>
        <stp>0.02</stp>
        <stp>Market</stp>
        <stp>Recent</stp>
        <tr r="AB55" s="14"/>
      </tp>
      <tp>
        <v>-0.79828036948776138</v>
        <stp/>
        <stp>*QBS</stp>
        <stp>BRN 22VP10200-ICE</stp>
        <stp>Delta</stp>
        <stp>0.02</stp>
        <stp>0.02</stp>
        <stp>Market</stp>
        <stp>Recent</stp>
        <tr r="AB53" s="14"/>
      </tp>
      <tp>
        <v>0.22443446304530298</v>
        <stp/>
        <stp>*QBS</stp>
        <stp>BRN 22VC10150-ICE</stp>
        <stp>Delta</stp>
        <stp>0.02</stp>
        <stp>0.02</stp>
        <stp>Market</stp>
        <stp>Recent</stp>
        <tr r="N51" s="14"/>
      </tp>
      <tp>
        <v>0.2523408880814963</v>
        <stp/>
        <stp>*QBS</stp>
        <stp>BRN 22VC10100-ICE</stp>
        <stp>Delta</stp>
        <stp>0.02</stp>
        <stp>0.02</stp>
        <stp>Market</stp>
        <stp>Recent</stp>
        <tr r="N49" s="14"/>
      </tp>
      <tp>
        <v>-0.77206976353766743</v>
        <stp/>
        <stp>*QBS</stp>
        <stp>BRN 22VP10150-ICE</stp>
        <stp>Delta</stp>
        <stp>0.02</stp>
        <stp>0.02</stp>
        <stp>Market</stp>
        <stp>Recent</stp>
        <tr r="AB51" s="14"/>
      </tp>
      <tp>
        <v>-0.74519036284646889</v>
        <stp/>
        <stp>*QBS</stp>
        <stp>BRN 22VP10100-ICE</stp>
        <stp>Delta</stp>
        <stp>0.02</stp>
        <stp>0.02</stp>
        <stp>Market</stp>
        <stp>Recent</stp>
        <tr r="AB49" s="14"/>
      </tp>
      <tp>
        <v>0.28207136948043454</v>
        <stp/>
        <stp>*QBS</stp>
        <stp>BRN 22VC10050-ICE</stp>
        <stp>Delta</stp>
        <stp>0.02</stp>
        <stp>0.02</stp>
        <stp>Market</stp>
        <stp>Recent</stp>
        <tr r="N47" s="14"/>
      </tp>
      <tp>
        <v>0.31235456678200751</v>
        <stp/>
        <stp>*QBS</stp>
        <stp>BRN 22VC10000-ICE</stp>
        <stp>Delta</stp>
        <stp>0.02</stp>
        <stp>0.02</stp>
        <stp>Market</stp>
        <stp>Recent</stp>
        <tr r="N45" s="14"/>
      </tp>
      <tp>
        <v>-0.71632146602809488</v>
        <stp/>
        <stp>*QBS</stp>
        <stp>BRN 22VP10050-ICE</stp>
        <stp>Delta</stp>
        <stp>0.02</stp>
        <stp>0.02</stp>
        <stp>Market</stp>
        <stp>Recent</stp>
        <tr r="AB47" s="14"/>
      </tp>
      <tp>
        <v>-0.68573571972095826</v>
        <stp/>
        <stp>*QBS</stp>
        <stp>BRN 22VP10000-ICE</stp>
        <stp>Delta</stp>
        <stp>0.02</stp>
        <stp>0.02</stp>
        <stp>Market</stp>
        <stp>Recent</stp>
        <tr r="AB45" s="14"/>
      </tp>
      <tp>
        <v>6.4904292752710202E-2</v>
        <stp/>
        <stp>*QBS</stp>
        <stp>BRN 22VC10000-ICE</stp>
        <stp>Gamma</stp>
        <stp>0.02</stp>
        <stp>0.02</stp>
        <stp>Market</stp>
        <stp>Recent</stp>
        <tr r="M45" s="14"/>
      </tp>
      <tp>
        <v>6.1817789874737711E-2</v>
        <stp/>
        <stp>*QBS</stp>
        <stp>BRN 22VC10050-ICE</stp>
        <stp>Gamma</stp>
        <stp>0.02</stp>
        <stp>0.02</stp>
        <stp>Market</stp>
        <stp>Recent</stp>
        <tr r="M47" s="14"/>
      </tp>
      <tp>
        <v>6.4513043023999558E-2</v>
        <stp/>
        <stp>*QBS</stp>
        <stp>BRN 22VP10000-ICE</stp>
        <stp>Gamma</stp>
        <stp>0.02</stp>
        <stp>0.02</stp>
        <stp>Market</stp>
        <stp>Recent</stp>
        <tr r="AA45" s="14"/>
      </tp>
      <tp>
        <v>6.1582087654416411E-2</v>
        <stp/>
        <stp>*QBS</stp>
        <stp>BRN 22VP10050-ICE</stp>
        <stp>Gamma</stp>
        <stp>0.02</stp>
        <stp>0.02</stp>
        <stp>Market</stp>
        <stp>Recent</stp>
        <tr r="AA47" s="14"/>
      </tp>
      <tp>
        <v>5.8618005102832153E-2</v>
        <stp/>
        <stp>*QBS</stp>
        <stp>BRN 22VC10100-ICE</stp>
        <stp>Gamma</stp>
        <stp>0.02</stp>
        <stp>0.02</stp>
        <stp>Market</stp>
        <stp>Recent</stp>
        <tr r="M49" s="14"/>
      </tp>
      <tp>
        <v>5.5115805071212408E-2</v>
        <stp/>
        <stp>*QBS</stp>
        <stp>BRN 22VC10150-ICE</stp>
        <stp>Gamma</stp>
        <stp>0.02</stp>
        <stp>0.02</stp>
        <stp>Market</stp>
        <stp>Recent</stp>
        <tr r="M51" s="14"/>
      </tp>
      <tp>
        <v>5.8334253893846909E-2</v>
        <stp/>
        <stp>*QBS</stp>
        <stp>BRN 22VP10100-ICE</stp>
        <stp>Gamma</stp>
        <stp>0.02</stp>
        <stp>0.02</stp>
        <stp>Market</stp>
        <stp>Recent</stp>
        <tr r="AA49" s="14"/>
      </tp>
      <tp>
        <v>5.4834502518418649E-2</v>
        <stp/>
        <stp>*QBS</stp>
        <stp>BRN 22VP10150-ICE</stp>
        <stp>Gamma</stp>
        <stp>0.02</stp>
        <stp>0.02</stp>
        <stp>Market</stp>
        <stp>Recent</stp>
        <tr r="AA51" s="14"/>
      </tp>
      <tp>
        <v>5.1346973468846688E-2</v>
        <stp/>
        <stp>*QBS</stp>
        <stp>BRN 22VC10200-ICE</stp>
        <stp>Gamma</stp>
        <stp>0.02</stp>
        <stp>0.02</stp>
        <stp>Market</stp>
        <stp>Recent</stp>
        <tr r="M53" s="14"/>
      </tp>
      <tp>
        <v>4.7518984261315289E-2</v>
        <stp/>
        <stp>*QBS</stp>
        <stp>BRN 22VC10250-ICE</stp>
        <stp>Gamma</stp>
        <stp>0.02</stp>
        <stp>0.02</stp>
        <stp>Market</stp>
        <stp>Recent</stp>
        <tr r="M55" s="14"/>
      </tp>
      <tp>
        <v>5.125084130928418E-2</v>
        <stp/>
        <stp>*QBS</stp>
        <stp>BRN 22VP10200-ICE</stp>
        <stp>Gamma</stp>
        <stp>0.02</stp>
        <stp>0.02</stp>
        <stp>Market</stp>
        <stp>Recent</stp>
        <tr r="AA53" s="14"/>
      </tp>
      <tp>
        <v>4.7448416598436856E-2</v>
        <stp/>
        <stp>*QBS</stp>
        <stp>BRN 22VP10250-ICE</stp>
        <stp>Gamma</stp>
        <stp>0.02</stp>
        <stp>0.02</stp>
        <stp>Market</stp>
        <stp>Recent</stp>
        <tr r="AA55" s="14"/>
      </tp>
      <tp>
        <v>4.3713580673794571E-2</v>
        <stp/>
        <stp>*QBS</stp>
        <stp>BRN 22VC10300-ICE</stp>
        <stp>Gamma</stp>
        <stp>0.02</stp>
        <stp>0.02</stp>
        <stp>Market</stp>
        <stp>Recent</stp>
        <tr r="M57" s="14"/>
      </tp>
      <tp>
        <v>4.3734649054852352E-2</v>
        <stp/>
        <stp>*QBS</stp>
        <stp>BRN 22VP10300-ICE</stp>
        <stp>Gamma</stp>
        <stp>0.02</stp>
        <stp>0.02</stp>
        <stp>Market</stp>
        <stp>Recent</stp>
        <tr r="AA57" s="14"/>
      </tp>
      <tp t="s">
        <v/>
        <stp/>
        <stp>BRN 22VP10300-ICE</stp>
        <stp>Change</stp>
        <tr r="W57" s="14"/>
      </tp>
      <tp t="s">
        <v/>
        <stp/>
        <stp>BRN 22VP10325-ICE</stp>
        <stp>Change</stp>
        <tr r="W58" s="14"/>
      </tp>
      <tp t="s">
        <v/>
        <stp/>
        <stp>BRN 22VC10325-ICE</stp>
        <stp>Change</stp>
        <tr r="I58" s="14"/>
      </tp>
      <tp>
        <v>0.01</v>
        <stp/>
        <stp>BRN 22VC10300-ICE</stp>
        <stp>Change</stp>
        <tr r="I57" s="14"/>
      </tp>
      <tp t="s">
        <v/>
        <stp/>
        <stp>BRN 22VP10250-ICE</stp>
        <stp>Change</stp>
        <tr r="W55" s="14"/>
      </tp>
      <tp t="s">
        <v/>
        <stp/>
        <stp>BRN 22VP10275-ICE</stp>
        <stp>Change</stp>
        <tr r="W56" s="14"/>
      </tp>
      <tp t="s">
        <v/>
        <stp/>
        <stp>BRN 22VP10200-ICE</stp>
        <stp>Change</stp>
        <tr r="W53" s="14"/>
      </tp>
      <tp t="s">
        <v/>
        <stp/>
        <stp>BRN 22VP10225-ICE</stp>
        <stp>Change</stp>
        <tr r="W54" s="14"/>
      </tp>
      <tp t="s">
        <v/>
        <stp/>
        <stp>BRN 22VC10275-ICE</stp>
        <stp>Change</stp>
        <tr r="I56" s="14"/>
      </tp>
      <tp>
        <v>-0.01</v>
        <stp/>
        <stp>BRN 22VC10250-ICE</stp>
        <stp>Change</stp>
        <tr r="I55" s="14"/>
      </tp>
      <tp t="s">
        <v/>
        <stp/>
        <stp>BRN 22VC10225-ICE</stp>
        <stp>Change</stp>
        <tr r="I54" s="14"/>
      </tp>
      <tp>
        <v>0.01</v>
        <stp/>
        <stp>BRN 22VC10200-ICE</stp>
        <stp>Change</stp>
        <tr r="I53" s="14"/>
      </tp>
      <tp t="s">
        <v/>
        <stp/>
        <stp>BRN 22VP10150-ICE</stp>
        <stp>Change</stp>
        <tr r="W51" s="14"/>
      </tp>
      <tp t="s">
        <v/>
        <stp/>
        <stp>BRN 22VP10175-ICE</stp>
        <stp>Change</stp>
        <tr r="W52" s="14"/>
      </tp>
      <tp t="s">
        <v/>
        <stp/>
        <stp>BRN 22VP10100-ICE</stp>
        <stp>Change</stp>
        <tr r="W49" s="14"/>
      </tp>
      <tp t="s">
        <v/>
        <stp/>
        <stp>BRN 22VP10125-ICE</stp>
        <stp>Change</stp>
        <tr r="W50" s="14"/>
      </tp>
      <tp t="s">
        <v/>
        <stp/>
        <stp>BRN 22VC10175-ICE</stp>
        <stp>Change</stp>
        <tr r="I52" s="14"/>
      </tp>
      <tp>
        <v>-0.04</v>
        <stp/>
        <stp>BRN 22VC10150-ICE</stp>
        <stp>Change</stp>
        <tr r="I51" s="14"/>
      </tp>
      <tp t="s">
        <v/>
        <stp/>
        <stp>BRN 22VC10125-ICE</stp>
        <stp>Change</stp>
        <tr r="I50" s="14"/>
      </tp>
      <tp>
        <v>0.06</v>
        <stp/>
        <stp>BRN 22VC10100-ICE</stp>
        <stp>Change</stp>
        <tr r="I49" s="14"/>
      </tp>
      <tp t="s">
        <v/>
        <stp/>
        <stp>BRN 22VP10050-ICE</stp>
        <stp>Change</stp>
        <tr r="W47" s="14"/>
      </tp>
      <tp t="s">
        <v/>
        <stp/>
        <stp>BRN 22VP10075-ICE</stp>
        <stp>Change</stp>
        <tr r="W48" s="14"/>
      </tp>
      <tp t="s">
        <v/>
        <stp/>
        <stp>BRN 22VP10000-ICE</stp>
        <stp>Change</stp>
        <tr r="W45" s="14"/>
      </tp>
      <tp t="s">
        <v/>
        <stp/>
        <stp>BRN 22VP10025-ICE</stp>
        <stp>Change</stp>
        <tr r="W46" s="14"/>
      </tp>
      <tp t="s">
        <v/>
        <stp/>
        <stp>BRN 22VC10075-ICE</stp>
        <stp>Change</stp>
        <tr r="I48" s="14"/>
      </tp>
      <tp t="s">
        <v/>
        <stp/>
        <stp>BRN 22VC10050-ICE</stp>
        <stp>Change</stp>
        <tr r="I47" s="14"/>
      </tp>
      <tp t="s">
        <v/>
        <stp/>
        <stp>BRN 22VC10025-ICE</stp>
        <stp>Change</stp>
        <tr r="I46" s="14"/>
      </tp>
      <tp>
        <v>-0.03</v>
        <stp/>
        <stp>BRN 22VC10000-ICE</stp>
        <stp>Change</stp>
        <tr r="I45" s="14"/>
      </tp>
      <tp>
        <v>4.1399999999999997</v>
        <stp/>
        <stp>BRN 22VP9950-ICE</stp>
        <stp>Recent</stp>
        <tr r="Z43" s="14"/>
      </tp>
      <tp>
        <v>0.83</v>
        <stp/>
        <stp>BRN 22VC9950-ICE</stp>
        <stp>Recent</stp>
        <tr r="L43" s="14"/>
      </tp>
      <tp>
        <v>4.32</v>
        <stp/>
        <stp>BRN 22VP9975-ICE</stp>
        <stp>Recent</stp>
        <tr r="Z44" s="14"/>
      </tp>
      <tp>
        <v>1.02</v>
        <stp/>
        <stp>BRN 22VC9975-ICE</stp>
        <stp>Recent</stp>
        <tr r="L44" s="14"/>
      </tp>
      <tp>
        <v>3.32</v>
        <stp/>
        <stp>BRN 22VP9900-ICE</stp>
        <stp>Recent</stp>
        <tr r="Z41" s="14"/>
      </tp>
      <tp>
        <v>1.22</v>
        <stp/>
        <stp>BRN 22VC9900-ICE</stp>
        <stp>Recent</stp>
        <tr r="L41" s="14"/>
      </tp>
      <tp>
        <v>3.97</v>
        <stp/>
        <stp>BRN 22VP9925-ICE</stp>
        <stp>Recent</stp>
        <tr r="Z42" s="14"/>
      </tp>
      <tp>
        <v>1.34</v>
        <stp/>
        <stp>BRN 22VC9925-ICE</stp>
        <stp>Recent</stp>
        <tr r="L42" s="14"/>
      </tp>
      <tp>
        <v>3.48</v>
        <stp/>
        <stp>BRN 22VP9850-ICE</stp>
        <stp>Recent</stp>
        <tr r="Z39" s="14"/>
      </tp>
      <tp>
        <v>1.57</v>
        <stp/>
        <stp>BRN 22VC9850-ICE</stp>
        <stp>Recent</stp>
        <tr r="L39" s="14"/>
      </tp>
      <tp>
        <v>3.64</v>
        <stp/>
        <stp>BRN 22VP9875-ICE</stp>
        <stp>Recent</stp>
        <tr r="Z40" s="14"/>
      </tp>
      <tp>
        <v>1.48</v>
        <stp/>
        <stp>BRN 22VC9875-ICE</stp>
        <stp>Recent</stp>
        <tr r="L40" s="14"/>
      </tp>
      <tp>
        <v>3.17</v>
        <stp/>
        <stp>BRN 22VP9800-ICE</stp>
        <stp>Recent</stp>
        <tr r="Z37" s="14"/>
      </tp>
      <tp>
        <v>1.36</v>
        <stp/>
        <stp>BRN 22VC9800-ICE</stp>
        <stp>Recent</stp>
        <tr r="L37" s="14"/>
      </tp>
      <tp>
        <v>2.73</v>
        <stp/>
        <stp>BRN 22VP9825-ICE</stp>
        <stp>Recent</stp>
        <tr r="Z38" s="14"/>
      </tp>
      <tp>
        <v>1.66</v>
        <stp/>
        <stp>BRN 22VC9825-ICE</stp>
        <stp>Recent</stp>
        <tr r="L38" s="14"/>
      </tp>
      <tp>
        <v>1.93</v>
        <stp/>
        <stp>BRN 22VP9550-ICE</stp>
        <stp>Recent</stp>
        <tr r="Z27" s="14"/>
      </tp>
      <tp>
        <v>3.02</v>
        <stp/>
        <stp>BRN 22VC9550-ICE</stp>
        <stp>Recent</stp>
        <tr r="L27" s="14"/>
      </tp>
      <tp>
        <v>2.4700000000000002</v>
        <stp/>
        <stp>BRN 22VP9575-ICE</stp>
        <stp>Recent</stp>
        <tr r="Z28" s="14"/>
      </tp>
      <tp>
        <v>2.88</v>
        <stp/>
        <stp>BRN 22VC9575-ICE</stp>
        <stp>Recent</stp>
        <tr r="L28" s="14"/>
      </tp>
      <tp>
        <v>1.35</v>
        <stp/>
        <stp>BRN 22VP9500-ICE</stp>
        <stp>Recent</stp>
        <tr r="Z25" s="14"/>
      </tp>
      <tp>
        <v>2.54</v>
        <stp/>
        <stp>BRN 22VC9500-ICE</stp>
        <stp>Recent</stp>
        <tr r="L25" s="14"/>
      </tp>
      <tp>
        <v>1.84</v>
        <stp/>
        <stp>BRN 22VP9525-ICE</stp>
        <stp>Recent</stp>
        <tr r="Z26" s="14"/>
      </tp>
      <tp>
        <v>3.18</v>
        <stp/>
        <stp>BRN 22VC9525-ICE</stp>
        <stp>Recent</stp>
        <tr r="L26" s="14"/>
      </tp>
      <tp>
        <v>1.22</v>
        <stp/>
        <stp>BRN 22VP9450-ICE</stp>
        <stp>Recent</stp>
        <tr r="Z23" s="14"/>
      </tp>
      <tp>
        <v>3.66</v>
        <stp/>
        <stp>BRN 22VC9450-ICE</stp>
        <stp>Recent</stp>
        <tr r="L23" s="14"/>
      </tp>
      <tp>
        <v>1.65</v>
        <stp/>
        <stp>BRN 22VP9475-ICE</stp>
        <stp>Recent</stp>
        <tr r="Z24" s="14"/>
      </tp>
      <tp>
        <v>3.49</v>
        <stp/>
        <stp>BRN 22VC9475-ICE</stp>
        <stp>Recent</stp>
        <tr r="L24" s="14"/>
      </tp>
      <tp>
        <v>1.1200000000000001</v>
        <stp/>
        <stp>BRN 22VP9400-ICE</stp>
        <stp>Recent</stp>
        <tr r="Z21" s="14"/>
      </tp>
      <tp>
        <v>4</v>
        <stp/>
        <stp>BRN 22VC9400-ICE</stp>
        <stp>Recent</stp>
        <tr r="L21" s="14"/>
      </tp>
      <tp>
        <v>1.57</v>
        <stp/>
        <stp>BRN 22VP9425-ICE</stp>
        <stp>Recent</stp>
        <tr r="Z22" s="14"/>
      </tp>
      <tp>
        <v>3.83</v>
        <stp/>
        <stp>BRN 22VC9425-ICE</stp>
        <stp>Recent</stp>
        <tr r="L22" s="14"/>
      </tp>
      <tp>
        <v>2.41</v>
        <stp/>
        <stp>BRN 22VP9750-ICE</stp>
        <stp>Recent</stp>
        <tr r="Z35" s="14"/>
      </tp>
      <tp>
        <v>1.97</v>
        <stp/>
        <stp>BRN 22VC9750-ICE</stp>
        <stp>Recent</stp>
        <tr r="L35" s="14"/>
      </tp>
      <tp>
        <v>2.5499999999999998</v>
        <stp/>
        <stp>BRN 22VP9775-ICE</stp>
        <stp>Recent</stp>
        <tr r="Z36" s="14"/>
      </tp>
      <tp>
        <v>1.87</v>
        <stp/>
        <stp>BRN 22VC9775-ICE</stp>
        <stp>Recent</stp>
        <tr r="L36" s="14"/>
      </tp>
      <tp>
        <v>2.62</v>
        <stp/>
        <stp>BRN 22VP9700-ICE</stp>
        <stp>Recent</stp>
        <tr r="Z33" s="14"/>
      </tp>
      <tp>
        <v>2.4900000000000002</v>
        <stp/>
        <stp>BRN 22VC9700-ICE</stp>
        <stp>Recent</stp>
        <tr r="L33" s="14"/>
      </tp>
      <tp>
        <v>2.75</v>
        <stp/>
        <stp>BRN 22VP9725-ICE</stp>
        <stp>Recent</stp>
        <tr r="Z34" s="14"/>
      </tp>
      <tp>
        <v>2.09</v>
        <stp/>
        <stp>BRN 22VC9725-ICE</stp>
        <stp>Recent</stp>
        <tr r="L34" s="14"/>
      </tp>
      <tp>
        <v>2.37</v>
        <stp/>
        <stp>BRN 22VP9650-ICE</stp>
        <stp>Recent</stp>
        <tr r="Z31" s="14"/>
      </tp>
      <tp>
        <v>1.8</v>
        <stp/>
        <stp>BRN 22VC9650-ICE</stp>
        <stp>Recent</stp>
        <tr r="L31" s="14"/>
      </tp>
      <tp>
        <v>2.4900000000000002</v>
        <stp/>
        <stp>BRN 22VP9675-ICE</stp>
        <stp>Recent</stp>
        <tr r="Z32" s="14"/>
      </tp>
      <tp>
        <v>2.33</v>
        <stp/>
        <stp>BRN 22VC9675-ICE</stp>
        <stp>Recent</stp>
        <tr r="L32" s="14"/>
      </tp>
      <tp>
        <v>2.29</v>
        <stp/>
        <stp>BRN 22VP9600-ICE</stp>
        <stp>Recent</stp>
        <tr r="Z29" s="14"/>
      </tp>
      <tp>
        <v>2.73</v>
        <stp/>
        <stp>BRN 22VC9600-ICE</stp>
        <stp>Recent</stp>
        <tr r="L29" s="14"/>
      </tp>
      <tp>
        <v>2.41</v>
        <stp/>
        <stp>BRN 22VP9625-ICE</stp>
        <stp>Recent</stp>
        <tr r="Z30" s="14"/>
      </tp>
      <tp>
        <v>2.6</v>
        <stp/>
        <stp>BRN 22VC9625-ICE</stp>
        <stp>Recent</stp>
        <tr r="L30" s="14"/>
      </tp>
      <tp>
        <v>0.82</v>
        <stp/>
        <stp>BRN 22VP9150-ICE</stp>
        <stp>Recent</stp>
        <tr r="Z11" s="14"/>
      </tp>
      <tp>
        <v>5.91</v>
        <stp/>
        <stp>BRN 22VC9150-ICE</stp>
        <stp>Recent</stp>
        <tr r="L11" s="14"/>
      </tp>
      <tp>
        <v>1.1599999999999999</v>
        <stp/>
        <stp>BRN 22VP9175-ICE</stp>
        <stp>Recent</stp>
        <tr r="Z12" s="14"/>
      </tp>
      <tp>
        <v>5.7</v>
        <stp/>
        <stp>BRN 22VC9175-ICE</stp>
        <stp>Recent</stp>
        <tr r="L12" s="14"/>
      </tp>
      <tp>
        <v>0.63</v>
        <stp/>
        <stp>BRN 22VP9100-ICE</stp>
        <stp>Recent</stp>
        <tr r="Z9" s="14"/>
      </tp>
      <tp>
        <v>6.32</v>
        <stp/>
        <stp>BRN 22VC9100-ICE</stp>
        <stp>Recent</stp>
        <tr r="L9" s="14"/>
      </tp>
      <tp>
        <v>0.63</v>
        <stp/>
        <stp>BRN 22VP9125-ICE</stp>
        <stp>Recent</stp>
        <tr r="Z10" s="14"/>
      </tp>
      <tp>
        <v>6.11</v>
        <stp/>
        <stp>BRN 22VC9125-ICE</stp>
        <stp>Recent</stp>
        <tr r="L10" s="14"/>
      </tp>
      <tp>
        <v>1.75</v>
        <stp/>
        <stp>BRN 22VP9350-ICE</stp>
        <stp>Recent</stp>
        <tr r="Z19" s="14"/>
      </tp>
      <tp>
        <v>4.3600000000000003</v>
        <stp/>
        <stp>BRN 22VC9350-ICE</stp>
        <stp>Recent</stp>
        <tr r="L19" s="14"/>
      </tp>
      <tp>
        <v>1.34</v>
        <stp/>
        <stp>BRN 22VP9375-ICE</stp>
        <stp>Recent</stp>
        <tr r="Z20" s="14"/>
      </tp>
      <tp>
        <v>4.18</v>
        <stp/>
        <stp>BRN 22VC9375-ICE</stp>
        <stp>Recent</stp>
        <tr r="L20" s="14"/>
      </tp>
      <tp>
        <v>1.43</v>
        <stp/>
        <stp>BRN 22VP9300-ICE</stp>
        <stp>Recent</stp>
        <tr r="Z17" s="14"/>
      </tp>
      <tp>
        <v>4.72</v>
        <stp/>
        <stp>BRN 22VC9300-ICE</stp>
        <stp>Recent</stp>
        <tr r="L17" s="14"/>
      </tp>
      <tp>
        <v>0.96</v>
        <stp/>
        <stp>BRN 22VP9325-ICE</stp>
        <stp>Recent</stp>
        <tr r="Z18" s="14"/>
      </tp>
      <tp>
        <v>4.54</v>
        <stp/>
        <stp>BRN 22VC9325-ICE</stp>
        <stp>Recent</stp>
        <tr r="L18" s="14"/>
      </tp>
      <tp>
        <v>1.2</v>
        <stp/>
        <stp>BRN 22VP9250-ICE</stp>
        <stp>Recent</stp>
        <tr r="Z15" s="14"/>
      </tp>
      <tp>
        <v>5.1100000000000003</v>
        <stp/>
        <stp>BRN 22VC9250-ICE</stp>
        <stp>Recent</stp>
        <tr r="L15" s="14"/>
      </tp>
      <tp>
        <v>1.07</v>
        <stp/>
        <stp>BRN 22VP9275-ICE</stp>
        <stp>Recent</stp>
        <tr r="Z16" s="14"/>
      </tp>
      <tp>
        <v>4.91</v>
        <stp/>
        <stp>BRN 22VC9275-ICE</stp>
        <stp>Recent</stp>
        <tr r="L16" s="14"/>
      </tp>
      <tp>
        <v>1.1399999999999999</v>
        <stp/>
        <stp>BRN 22VP9200-ICE</stp>
        <stp>Recent</stp>
        <tr r="Z13" s="14"/>
      </tp>
      <tp>
        <v>5.5</v>
        <stp/>
        <stp>BRN 22VC9200-ICE</stp>
        <stp>Recent</stp>
        <tr r="L13" s="14"/>
      </tp>
      <tp>
        <v>0.81</v>
        <stp/>
        <stp>BRN 22VP9225-ICE</stp>
        <stp>Recent</stp>
        <tr r="Z14" s="14"/>
      </tp>
      <tp>
        <v>5.3</v>
        <stp/>
        <stp>BRN 22VC9225-ICE</stp>
        <stp>Recent</stp>
        <tr r="L14" s="14"/>
      </tp>
    </main>
  </volType>
</volTypes>
</file>

<file path=xl/_rels/workbook.xml.rels><?xml version="1.0" encoding="UTF-8" standalone="yes"?>
<Relationships xmlns="http://schemas.openxmlformats.org/package/2006/relationships"><Relationship Id="rId8" Type="http://schemas.openxmlformats.org/officeDocument/2006/relationships/volatileDependencies" Target="volatileDependenci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4.7329911250551415E-2"/>
          <c:y val="2.47134550585183E-2"/>
          <c:w val="0.94196808234291785"/>
          <c:h val="0.78503980825435205"/>
        </c:manualLayout>
      </c:layout>
      <c:lineChart>
        <c:grouping val="standard"/>
        <c:varyColors val="0"/>
        <c:ser>
          <c:idx val="0"/>
          <c:order val="0"/>
          <c:marker>
            <c:symbol val="none"/>
          </c:marker>
          <c:cat>
            <c:numRef>
              <c:f>Data!$P$9:$P$58</c:f>
              <c:numCache>
                <c:formatCode>General</c:formatCode>
                <c:ptCount val="50"/>
                <c:pt idx="0">
                  <c:v>91</c:v>
                </c:pt>
                <c:pt idx="1">
                  <c:v>91.25</c:v>
                </c:pt>
                <c:pt idx="2">
                  <c:v>91.5</c:v>
                </c:pt>
                <c:pt idx="3">
                  <c:v>91.75</c:v>
                </c:pt>
                <c:pt idx="4">
                  <c:v>92</c:v>
                </c:pt>
                <c:pt idx="5">
                  <c:v>92.25</c:v>
                </c:pt>
                <c:pt idx="6">
                  <c:v>92.5</c:v>
                </c:pt>
                <c:pt idx="7">
                  <c:v>92.75</c:v>
                </c:pt>
                <c:pt idx="8">
                  <c:v>93</c:v>
                </c:pt>
                <c:pt idx="9">
                  <c:v>93.25</c:v>
                </c:pt>
                <c:pt idx="10">
                  <c:v>93.5</c:v>
                </c:pt>
                <c:pt idx="11">
                  <c:v>93.75</c:v>
                </c:pt>
                <c:pt idx="12">
                  <c:v>94</c:v>
                </c:pt>
                <c:pt idx="13">
                  <c:v>94.25</c:v>
                </c:pt>
                <c:pt idx="14">
                  <c:v>94.5</c:v>
                </c:pt>
                <c:pt idx="15">
                  <c:v>94.75</c:v>
                </c:pt>
                <c:pt idx="16">
                  <c:v>95</c:v>
                </c:pt>
                <c:pt idx="17">
                  <c:v>95.25</c:v>
                </c:pt>
                <c:pt idx="18">
                  <c:v>95.5</c:v>
                </c:pt>
                <c:pt idx="19">
                  <c:v>95.75</c:v>
                </c:pt>
                <c:pt idx="20">
                  <c:v>96</c:v>
                </c:pt>
                <c:pt idx="21">
                  <c:v>96.25</c:v>
                </c:pt>
                <c:pt idx="22">
                  <c:v>96.5</c:v>
                </c:pt>
                <c:pt idx="23">
                  <c:v>96.75</c:v>
                </c:pt>
                <c:pt idx="24">
                  <c:v>97</c:v>
                </c:pt>
                <c:pt idx="25">
                  <c:v>97.25</c:v>
                </c:pt>
                <c:pt idx="26">
                  <c:v>97.5</c:v>
                </c:pt>
                <c:pt idx="27">
                  <c:v>97.75</c:v>
                </c:pt>
                <c:pt idx="28">
                  <c:v>98</c:v>
                </c:pt>
                <c:pt idx="29">
                  <c:v>98.25</c:v>
                </c:pt>
                <c:pt idx="30">
                  <c:v>98.5</c:v>
                </c:pt>
                <c:pt idx="31">
                  <c:v>98.75</c:v>
                </c:pt>
                <c:pt idx="32">
                  <c:v>99</c:v>
                </c:pt>
                <c:pt idx="33">
                  <c:v>99.25</c:v>
                </c:pt>
                <c:pt idx="34">
                  <c:v>99.5</c:v>
                </c:pt>
                <c:pt idx="35">
                  <c:v>99.75</c:v>
                </c:pt>
                <c:pt idx="36">
                  <c:v>100</c:v>
                </c:pt>
                <c:pt idx="37">
                  <c:v>100.25</c:v>
                </c:pt>
                <c:pt idx="38">
                  <c:v>100.5</c:v>
                </c:pt>
                <c:pt idx="39">
                  <c:v>100.75</c:v>
                </c:pt>
                <c:pt idx="40">
                  <c:v>101</c:v>
                </c:pt>
                <c:pt idx="41">
                  <c:v>101.25</c:v>
                </c:pt>
                <c:pt idx="42">
                  <c:v>101.5</c:v>
                </c:pt>
                <c:pt idx="43">
                  <c:v>101.75</c:v>
                </c:pt>
                <c:pt idx="44">
                  <c:v>102</c:v>
                </c:pt>
                <c:pt idx="45">
                  <c:v>102.25</c:v>
                </c:pt>
                <c:pt idx="46">
                  <c:v>102.5</c:v>
                </c:pt>
                <c:pt idx="47">
                  <c:v>102.75</c:v>
                </c:pt>
                <c:pt idx="48">
                  <c:v>103</c:v>
                </c:pt>
                <c:pt idx="49">
                  <c:v>103.25</c:v>
                </c:pt>
              </c:numCache>
            </c:numRef>
          </c:cat>
          <c:val>
            <c:numRef>
              <c:f>Data!$AP$9:$AP$58</c:f>
              <c:numCache>
                <c:formatCode>General</c:formatCode>
                <c:ptCount val="50"/>
                <c:pt idx="0">
                  <c:v>0.57529140086541786</c:v>
                </c:pt>
                <c:pt idx="1">
                  <c:v>0.56906572416306678</c:v>
                </c:pt>
                <c:pt idx="2">
                  <c:v>0.56533913448868367</c:v>
                </c:pt>
                <c:pt idx="3">
                  <c:v>0.56105006818972702</c:v>
                </c:pt>
                <c:pt idx="4">
                  <c:v>0.55621910434955524</c:v>
                </c:pt>
                <c:pt idx="5">
                  <c:v>0.55086308058661326</c:v>
                </c:pt>
                <c:pt idx="6">
                  <c:v>0.54631391340722302</c:v>
                </c:pt>
                <c:pt idx="7">
                  <c:v>0.54120387252067825</c:v>
                </c:pt>
                <c:pt idx="8">
                  <c:v>0.5368047499256815</c:v>
                </c:pt>
                <c:pt idx="9">
                  <c:v>0.53181480157525107</c:v>
                </c:pt>
                <c:pt idx="10">
                  <c:v>0.52865494934871726</c:v>
                </c:pt>
                <c:pt idx="11">
                  <c:v>0.5236505714491736</c:v>
                </c:pt>
                <c:pt idx="12">
                  <c:v>0.51919889111892736</c:v>
                </c:pt>
                <c:pt idx="13">
                  <c:v>0.5141084358788337</c:v>
                </c:pt>
                <c:pt idx="14">
                  <c:v>0.50950338027649689</c:v>
                </c:pt>
                <c:pt idx="15">
                  <c:v>0.50533387375157479</c:v>
                </c:pt>
                <c:pt idx="16">
                  <c:v>0.50155492286476921</c:v>
                </c:pt>
                <c:pt idx="17">
                  <c:v>0.49599306428587614</c:v>
                </c:pt>
                <c:pt idx="18">
                  <c:v>0.49185260437657369</c:v>
                </c:pt>
                <c:pt idx="19">
                  <c:v>0.48801575964160193</c:v>
                </c:pt>
                <c:pt idx="20">
                  <c:v>0.4834187223163342</c:v>
                </c:pt>
                <c:pt idx="21">
                  <c:v>0.48010477239993971</c:v>
                </c:pt>
                <c:pt idx="22">
                  <c:v>0.4759909697839772</c:v>
                </c:pt>
                <c:pt idx="23">
                  <c:v>0.47208237345904963</c:v>
                </c:pt>
                <c:pt idx="24">
                  <c:v>0.46835554314488093</c:v>
                </c:pt>
                <c:pt idx="25">
                  <c:v>0.46377867680634782</c:v>
                </c:pt>
                <c:pt idx="26">
                  <c:v>0.45933865508244376</c:v>
                </c:pt>
                <c:pt idx="27">
                  <c:v>0.45704102853485623</c:v>
                </c:pt>
                <c:pt idx="28">
                  <c:v>0.45385266559543042</c:v>
                </c:pt>
                <c:pt idx="29">
                  <c:v>0.45281363521551871</c:v>
                </c:pt>
                <c:pt idx="30">
                  <c:v>0.44882280900108334</c:v>
                </c:pt>
                <c:pt idx="31">
                  <c:v>0.44699449466567065</c:v>
                </c:pt>
                <c:pt idx="32">
                  <c:v>0.44529417315974024</c:v>
                </c:pt>
                <c:pt idx="33">
                  <c:v>0.4426625755962123</c:v>
                </c:pt>
                <c:pt idx="34">
                  <c:v>0.4423251377078925</c:v>
                </c:pt>
                <c:pt idx="35">
                  <c:v>0.43998155390122717</c:v>
                </c:pt>
                <c:pt idx="36">
                  <c:v>0.43778810391349487</c:v>
                </c:pt>
                <c:pt idx="37">
                  <c:v>0.43924877759320308</c:v>
                </c:pt>
                <c:pt idx="38">
                  <c:v>0.43870851187100801</c:v>
                </c:pt>
                <c:pt idx="39">
                  <c:v>0.43725794145701807</c:v>
                </c:pt>
                <c:pt idx="40">
                  <c:v>0.4373578033143421</c:v>
                </c:pt>
                <c:pt idx="41">
                  <c:v>0.43658491419720091</c:v>
                </c:pt>
                <c:pt idx="42">
                  <c:v>0.4362240551833837</c:v>
                </c:pt>
                <c:pt idx="43">
                  <c:v>0.4363501327847501</c:v>
                </c:pt>
                <c:pt idx="44">
                  <c:v>0.43705051765104885</c:v>
                </c:pt>
                <c:pt idx="45">
                  <c:v>0.43842559359948013</c:v>
                </c:pt>
                <c:pt idx="46">
                  <c:v>0.43749762049203644</c:v>
                </c:pt>
                <c:pt idx="47">
                  <c:v>0.4404661648829975</c:v>
                </c:pt>
                <c:pt idx="48">
                  <c:v>0.44282257238772071</c:v>
                </c:pt>
                <c:pt idx="49">
                  <c:v>0.44279806201253374</c:v>
                </c:pt>
              </c:numCache>
            </c:numRef>
          </c:val>
          <c:smooth val="0"/>
          <c:extLst>
            <c:ext xmlns:c16="http://schemas.microsoft.com/office/drawing/2014/chart" uri="{C3380CC4-5D6E-409C-BE32-E72D297353CC}">
              <c16:uniqueId val="{00000000-4E9C-4945-A33C-02AD8CB19A45}"/>
            </c:ext>
          </c:extLst>
        </c:ser>
        <c:dLbls>
          <c:showLegendKey val="0"/>
          <c:showVal val="0"/>
          <c:showCatName val="0"/>
          <c:showSerName val="0"/>
          <c:showPercent val="0"/>
          <c:showBubbleSize val="0"/>
        </c:dLbls>
        <c:smooth val="0"/>
        <c:axId val="374201728"/>
        <c:axId val="377173120"/>
      </c:lineChart>
      <c:catAx>
        <c:axId val="374201728"/>
        <c:scaling>
          <c:orientation val="minMax"/>
        </c:scaling>
        <c:delete val="0"/>
        <c:axPos val="b"/>
        <c:numFmt formatCode="General" sourceLinked="1"/>
        <c:majorTickMark val="out"/>
        <c:minorTickMark val="none"/>
        <c:tickLblPos val="nextTo"/>
        <c:crossAx val="377173120"/>
        <c:crosses val="autoZero"/>
        <c:auto val="1"/>
        <c:lblAlgn val="ctr"/>
        <c:lblOffset val="100"/>
        <c:noMultiLvlLbl val="1"/>
      </c:catAx>
      <c:valAx>
        <c:axId val="377173120"/>
        <c:scaling>
          <c:orientation val="minMax"/>
        </c:scaling>
        <c:delete val="0"/>
        <c:axPos val="l"/>
        <c:majorGridlines/>
        <c:numFmt formatCode="General" sourceLinked="1"/>
        <c:majorTickMark val="out"/>
        <c:minorTickMark val="none"/>
        <c:tickLblPos val="nextTo"/>
        <c:crossAx val="3742017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4</xdr:row>
      <xdr:rowOff>25400</xdr:rowOff>
    </xdr:from>
    <xdr:to>
      <xdr:col>4</xdr:col>
      <xdr:colOff>773684</xdr:colOff>
      <xdr:row>10</xdr:row>
      <xdr:rowOff>138176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11500" y="838200"/>
          <a:ext cx="1472184" cy="1331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438149</xdr:colOff>
      <xdr:row>27</xdr:row>
      <xdr:rowOff>114300</xdr:rowOff>
    </xdr:from>
    <xdr:to>
      <xdr:col>25</xdr:col>
      <xdr:colOff>152400</xdr:colOff>
      <xdr:row>50</xdr:row>
      <xdr:rowOff>133351</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0</xdr:row>
      <xdr:rowOff>50800</xdr:rowOff>
    </xdr:from>
    <xdr:to>
      <xdr:col>3</xdr:col>
      <xdr:colOff>0</xdr:colOff>
      <xdr:row>3</xdr:row>
      <xdr:rowOff>188100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825500" y="50800"/>
          <a:ext cx="698500" cy="696100"/>
        </a:xfrm>
        <a:prstGeom prst="rect">
          <a:avLst/>
        </a:prstGeom>
      </xdr:spPr>
    </xdr:pic>
    <xdr:clientData/>
  </xdr:twoCellAnchor>
</xdr:wsDr>
</file>

<file path=xl/theme/theme1.xml><?xml version="1.0" encoding="utf-8"?>
<a:theme xmlns:a="http://schemas.openxmlformats.org/drawingml/2006/main" name="ICETheme">
  <a:themeElements>
    <a:clrScheme name="ICE Color Theme">
      <a:dk1>
        <a:srgbClr val="565A5C"/>
      </a:dk1>
      <a:lt1>
        <a:srgbClr val="FFFFFF"/>
      </a:lt1>
      <a:dk2>
        <a:srgbClr val="0039A6"/>
      </a:dk2>
      <a:lt2>
        <a:srgbClr val="FFFFFF"/>
      </a:lt2>
      <a:accent1>
        <a:srgbClr val="72C7E7"/>
      </a:accent1>
      <a:accent2>
        <a:srgbClr val="0039A6"/>
      </a:accent2>
      <a:accent3>
        <a:srgbClr val="76D750"/>
      </a:accent3>
      <a:accent4>
        <a:srgbClr val="565A5C"/>
      </a:accent4>
      <a:accent5>
        <a:srgbClr val="A2A4A3"/>
      </a:accent5>
      <a:accent6>
        <a:srgbClr val="FFA02F"/>
      </a:accent6>
      <a:hlink>
        <a:srgbClr val="0039A6"/>
      </a:hlink>
      <a:folHlink>
        <a:srgbClr val="0039A6"/>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39A6"/>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effectLst/>
      </a:spPr>
      <a:bodyPr/>
      <a:lstStyle/>
      <a:style>
        <a:lnRef idx="2">
          <a:schemeClr val="accent1"/>
        </a:lnRef>
        <a:fillRef idx="0">
          <a:schemeClr val="accent1"/>
        </a:fillRef>
        <a:effectRef idx="1">
          <a:schemeClr val="accent1"/>
        </a:effectRef>
        <a:fontRef idx="minor">
          <a:schemeClr val="tx1"/>
        </a:fontRef>
      </a:style>
    </a:lnDef>
    <a:txDef>
      <a:spPr>
        <a:noFill/>
      </a:spPr>
      <a:bodyPr wrap="square" rtlCol="0">
        <a:spAutoFit/>
      </a:bodyPr>
      <a:lstStyle>
        <a:defPPr>
          <a:defRPr sz="1400" dirty="0" smtClean="0">
            <a:latin typeface="Trade Gothic LT"/>
            <a:cs typeface="Trade Gothic LT"/>
          </a:defRPr>
        </a:defPPr>
      </a:lstStyle>
    </a:txDef>
  </a:objectDefaults>
  <a:extraClrSchemeLst/>
  <a:extLst>
    <a:ext uri="{05A4C25C-085E-4340-85A3-A5531E510DB2}">
      <thm15:themeFamily xmlns:thm15="http://schemas.microsoft.com/office/thememl/2012/main" name="ICETheme" id="{6D39A084-331B-314C-8A21-19E127FECF5D}" vid="{FB0E840D-F51D-2344-BF67-9A127201B9F8}"/>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C13:C16"/>
  <sheetViews>
    <sheetView tabSelected="1" workbookViewId="0"/>
  </sheetViews>
  <sheetFormatPr defaultColWidth="10.61328125" defaultRowHeight="15.5" x14ac:dyDescent="0.35"/>
  <cols>
    <col min="1" max="16384" width="10.61328125" style="6"/>
  </cols>
  <sheetData>
    <row r="13" spans="3:3" ht="30" x14ac:dyDescent="0.6">
      <c r="C13" s="7" t="s">
        <v>7</v>
      </c>
    </row>
    <row r="15" spans="3:3" x14ac:dyDescent="0.35">
      <c r="C15" s="8" t="s">
        <v>0</v>
      </c>
    </row>
    <row r="16" spans="3:3" x14ac:dyDescent="0.35">
      <c r="C16" s="9">
        <v>42685</v>
      </c>
    </row>
  </sheetData>
  <phoneticPr fontId="9" type="noConversion"/>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E34"/>
  <sheetViews>
    <sheetView zoomScale="60" zoomScaleNormal="60" workbookViewId="0">
      <selection activeCell="N9" sqref="N9"/>
    </sheetView>
  </sheetViews>
  <sheetFormatPr defaultColWidth="7.53515625" defaultRowHeight="14" x14ac:dyDescent="0.3"/>
  <cols>
    <col min="1" max="1" width="1.3828125" style="41" customWidth="1"/>
    <col min="2" max="2" width="7.53515625" style="41"/>
    <col min="3" max="3" width="8.3828125" style="41" bestFit="1" customWidth="1"/>
    <col min="4" max="4" width="7.53515625" style="41" customWidth="1"/>
    <col min="5" max="5" width="1.3828125" style="41" customWidth="1"/>
    <col min="6" max="11" width="7.53515625" style="4" customWidth="1"/>
    <col min="12" max="12" width="7.921875" style="4" bestFit="1" customWidth="1"/>
    <col min="13" max="31" width="7.53515625" style="4"/>
    <col min="32" max="16384" width="7.53515625" style="5"/>
  </cols>
  <sheetData>
    <row r="1" spans="2:25" x14ac:dyDescent="0.3">
      <c r="H1" s="25" t="str">
        <f>C7</f>
        <v>BRN-ICE</v>
      </c>
    </row>
    <row r="2" spans="2:25" ht="15.5" x14ac:dyDescent="0.35">
      <c r="G2" s="26" t="str">
        <f>_xll.OptionsIDC(H1,G3:J3,G6:O6,Q6:Y6,"NumberOfDisplayedOptions=20","UseDefaultBSParameters=False","InterestRate=0.02","DividendRate=0.02","OptionPriceField=Market","UnderlyingPriceField=Recent")</f>
        <v>Option Board</v>
      </c>
      <c r="H2" s="27" t="s">
        <v>35</v>
      </c>
      <c r="I2" s="27"/>
      <c r="J2" s="27"/>
      <c r="K2" s="27"/>
      <c r="L2" s="27"/>
      <c r="M2" s="27"/>
      <c r="N2" s="27"/>
      <c r="O2" s="27"/>
      <c r="P2" s="27"/>
      <c r="Q2" s="27"/>
      <c r="R2" s="27"/>
      <c r="S2" s="27"/>
      <c r="T2" s="27"/>
      <c r="U2" s="27"/>
      <c r="V2" s="27"/>
      <c r="W2" s="27"/>
      <c r="X2" s="27"/>
      <c r="Y2" s="27"/>
    </row>
    <row r="3" spans="2:25" ht="15.5" x14ac:dyDescent="0.35">
      <c r="G3" s="28" t="s">
        <v>2</v>
      </c>
      <c r="H3" s="28" t="s">
        <v>8</v>
      </c>
      <c r="I3" s="28" t="s">
        <v>9</v>
      </c>
      <c r="J3" s="28" t="s">
        <v>10</v>
      </c>
      <c r="K3" s="27"/>
      <c r="L3" s="27"/>
      <c r="M3" s="27"/>
      <c r="N3" s="27"/>
      <c r="O3" s="27"/>
      <c r="P3" s="27"/>
      <c r="Q3" s="27"/>
      <c r="R3" s="27"/>
      <c r="S3" s="27"/>
      <c r="T3" s="27"/>
      <c r="U3" s="27"/>
      <c r="V3" s="27"/>
      <c r="W3" s="27"/>
      <c r="X3" s="27"/>
      <c r="Y3" s="27"/>
    </row>
    <row r="4" spans="2:25" ht="15.5" x14ac:dyDescent="0.35">
      <c r="G4" s="27" t="str">
        <f>RTD("fsxl",,"*OBSY",$H$2)</f>
        <v>BRN 22V-ICE</v>
      </c>
      <c r="H4" s="27">
        <f>RTD("fsxl",,$G$4,_xll.FSFldID(H$3))</f>
        <v>97.14</v>
      </c>
      <c r="I4" s="27">
        <f>RTD("fsxl",,$G$4,_xll.FSFldID(I$3))</f>
        <v>0.55000000000000004</v>
      </c>
      <c r="J4" s="27">
        <f>RTD("fsxl",,$G$4,_xll.FSFldID(J$3))</f>
        <v>5.6940000000000003E-3</v>
      </c>
      <c r="K4" s="27"/>
      <c r="L4" s="27"/>
      <c r="M4" s="27"/>
      <c r="N4" s="27"/>
      <c r="O4" s="27"/>
      <c r="P4" s="27"/>
      <c r="Q4" s="27"/>
      <c r="R4" s="27"/>
      <c r="S4" s="27"/>
      <c r="T4" s="27"/>
      <c r="U4" s="27"/>
      <c r="V4" s="27"/>
      <c r="W4" s="27"/>
      <c r="X4" s="27"/>
      <c r="Y4" s="27"/>
    </row>
    <row r="5" spans="2:25" ht="15.5" x14ac:dyDescent="0.35">
      <c r="B5" s="53" t="s">
        <v>1</v>
      </c>
      <c r="C5" s="53"/>
      <c r="D5" s="53"/>
      <c r="G5" s="43" t="s">
        <v>11</v>
      </c>
      <c r="H5" s="43"/>
      <c r="I5" s="43"/>
      <c r="J5" s="43"/>
      <c r="K5" s="43"/>
      <c r="L5" s="43"/>
      <c r="M5" s="43"/>
      <c r="N5" s="43"/>
      <c r="O5" s="43"/>
      <c r="P5" s="27"/>
      <c r="Q5" s="43" t="s">
        <v>12</v>
      </c>
      <c r="R5" s="43"/>
      <c r="S5" s="43"/>
      <c r="T5" s="43"/>
      <c r="U5" s="43"/>
      <c r="V5" s="43"/>
      <c r="W5" s="43"/>
      <c r="X5" s="43"/>
      <c r="Y5" s="43"/>
    </row>
    <row r="6" spans="2:25" ht="15.5" x14ac:dyDescent="0.35">
      <c r="B6" s="54" t="s">
        <v>33</v>
      </c>
      <c r="C6" s="54"/>
      <c r="D6" s="54"/>
      <c r="G6" s="29" t="s">
        <v>2</v>
      </c>
      <c r="H6" s="30" t="s">
        <v>13</v>
      </c>
      <c r="I6" s="30" t="s">
        <v>14</v>
      </c>
      <c r="J6" s="30" t="s">
        <v>8</v>
      </c>
      <c r="K6" s="30" t="s">
        <v>9</v>
      </c>
      <c r="L6" s="30" t="s">
        <v>5</v>
      </c>
      <c r="M6" s="30" t="s">
        <v>18</v>
      </c>
      <c r="N6" s="30" t="s">
        <v>17</v>
      </c>
      <c r="O6" s="30" t="s">
        <v>16</v>
      </c>
      <c r="P6" s="30" t="s">
        <v>19</v>
      </c>
      <c r="Q6" s="30" t="s">
        <v>2</v>
      </c>
      <c r="R6" s="30" t="s">
        <v>13</v>
      </c>
      <c r="S6" s="30" t="s">
        <v>14</v>
      </c>
      <c r="T6" s="30" t="s">
        <v>8</v>
      </c>
      <c r="U6" s="30" t="s">
        <v>9</v>
      </c>
      <c r="V6" s="30" t="s">
        <v>5</v>
      </c>
      <c r="W6" s="30" t="s">
        <v>18</v>
      </c>
      <c r="X6" s="30" t="s">
        <v>17</v>
      </c>
      <c r="Y6" s="31" t="s">
        <v>16</v>
      </c>
    </row>
    <row r="7" spans="2:25" ht="15.5" x14ac:dyDescent="0.35">
      <c r="B7" s="42" t="s">
        <v>2</v>
      </c>
      <c r="C7" s="55" t="s">
        <v>35</v>
      </c>
      <c r="D7" s="56"/>
      <c r="G7" t="str">
        <f>RTD("fsxl",,"*OBSY",$H$2,"C",$P7)</f>
        <v>BRN 22VC9475-ICE</v>
      </c>
      <c r="H7" s="32">
        <f>RTD("fsxl",,$G7,_xll.FSFldID(H$6))</f>
        <v>3.77</v>
      </c>
      <c r="I7" s="33">
        <f>RTD("fsxl",,$G7,_xll.FSFldID(I$6))</f>
        <v>3.89</v>
      </c>
      <c r="J7" s="33" t="str">
        <f>RTD("fsxl",,$G7,_xll.FSFldID(J$6))</f>
        <v/>
      </c>
      <c r="K7" s="33" t="str">
        <f>RTD("fsxl",,$G7,_xll.FSFldID(K$6))</f>
        <v/>
      </c>
      <c r="L7" s="33">
        <f>RTD("fsxl",,$G7,_xll.FSFldID(L$6))</f>
        <v>0</v>
      </c>
      <c r="M7" s="33">
        <f>RTD("fsxl",,"*QBS",$G7,M$6,0.02,0.02,"Market","Recent")</f>
        <v>0.50001206997574266</v>
      </c>
      <c r="N7" s="33">
        <f>RTD("fsxl",,"*QBS",$G7,N$6,0.02,0.02,"Market","Recent")</f>
        <v>0.66277335806043303</v>
      </c>
      <c r="O7" s="34">
        <f>RTD("fsxl",,"*QBS",$G7,O$6,0.02,0.02,"Market","Recent")</f>
        <v>5.8618910797109257E-2</v>
      </c>
      <c r="P7" s="24">
        <f>RTD("fsxl",,"*OBST",$H$2,"-10")</f>
        <v>94.75</v>
      </c>
      <c r="Q7" t="str">
        <f>RTD("fsxl",,"*OBSY",$H$2,"P",$P7)</f>
        <v>BRN 22VP9475-ICE</v>
      </c>
      <c r="R7" s="32">
        <f>RTD("fsxl",,$Q7,_xll.FSFldID(R$6))</f>
        <v>1.45</v>
      </c>
      <c r="S7" s="33">
        <f>RTD("fsxl",,$Q7,_xll.FSFldID(S$6))</f>
        <v>1.48</v>
      </c>
      <c r="T7" s="33" t="str">
        <f>RTD("fsxl",,$Q7,_xll.FSFldID(T$6))</f>
        <v/>
      </c>
      <c r="U7" s="33" t="str">
        <f>RTD("fsxl",,$Q7,_xll.FSFldID(U$6))</f>
        <v/>
      </c>
      <c r="V7" s="33">
        <f>RTD("fsxl",,$Q7,_xll.FSFldID(V$6))</f>
        <v>0</v>
      </c>
      <c r="W7" s="33">
        <f>RTD("fsxl",,"*QBS",$Q7,W$6,0.02,0.02,"Market","Recent")</f>
        <v>0.50533387375157479</v>
      </c>
      <c r="X7" s="33">
        <f>RTD("fsxl",,"*QBS",$Q7,X$6,0.02,0.02,"Market","Recent")</f>
        <v>-0.33826834496685876</v>
      </c>
      <c r="Y7" s="34">
        <f>RTD("fsxl",,"*QBS",$Q7,Y$6,0.02,0.02,"Market","Recent")</f>
        <v>5.8092763170582172E-2</v>
      </c>
    </row>
    <row r="8" spans="2:25" ht="15.5" x14ac:dyDescent="0.35">
      <c r="B8" s="57"/>
      <c r="C8" s="57"/>
      <c r="D8" s="57"/>
      <c r="G8" t="str">
        <f>RTD("fsxl",,"*OBSY",$H$2,"C",$P8)</f>
        <v>BRN 22VC9500-ICE</v>
      </c>
      <c r="H8" s="35">
        <f>RTD("fsxl",,$G8,_xll.FSFldID(H$6))</f>
        <v>3.63</v>
      </c>
      <c r="I8" s="36">
        <f>RTD("fsxl",,$G8,_xll.FSFldID(I$6))</f>
        <v>3.71</v>
      </c>
      <c r="J8" s="36">
        <f>RTD("fsxl",,$G8,_xll.FSFldID(J$6))</f>
        <v>2.54</v>
      </c>
      <c r="K8" s="36">
        <f>RTD("fsxl",,$G8,_xll.FSFldID(K$6))</f>
        <v>-0.79</v>
      </c>
      <c r="L8" s="36">
        <f>RTD("fsxl",,$G8,_xll.FSFldID(L$6))</f>
        <v>415</v>
      </c>
      <c r="M8" s="36">
        <f>RTD("fsxl",,"*QBS",$G8,M$6,0.02,0.02,"Market","Recent")</f>
        <v>0.49954373133034019</v>
      </c>
      <c r="N8" s="36">
        <f>RTD("fsxl",,"*QBS",$G8,N$6,0.02,0.02,"Market","Recent")</f>
        <v>0.64775230698334885</v>
      </c>
      <c r="O8" s="37">
        <f>RTD("fsxl",,"*QBS",$G8,O$6,0.02,0.02,"Market","Recent")</f>
        <v>5.9640043376944389E-2</v>
      </c>
      <c r="P8" s="24">
        <f>RTD("fsxl",,"*OBST",$H$2,"-9")</f>
        <v>95</v>
      </c>
      <c r="Q8" t="str">
        <f>RTD("fsxl",,"*OBSY",$H$2,"P",$P8)</f>
        <v>BRN 22VP9500-ICE</v>
      </c>
      <c r="R8" s="35">
        <f>RTD("fsxl",,$Q8,_xll.FSFldID(R$6))</f>
        <v>1.52</v>
      </c>
      <c r="S8" s="36">
        <f>RTD("fsxl",,$Q8,_xll.FSFldID(S$6))</f>
        <v>1.56</v>
      </c>
      <c r="T8" s="36">
        <f>RTD("fsxl",,$Q8,_xll.FSFldID(T$6))</f>
        <v>1.35</v>
      </c>
      <c r="U8" s="36">
        <f>RTD("fsxl",,$Q8,_xll.FSFldID(U$6))</f>
        <v>-0.39</v>
      </c>
      <c r="V8" s="36">
        <f>RTD("fsxl",,$Q8,_xll.FSFldID(V$6))</f>
        <v>1772</v>
      </c>
      <c r="W8" s="36">
        <f>RTD("fsxl",,"*QBS",$Q8,W$6,0.02,0.02,"Market","Recent")</f>
        <v>0.50155492286476921</v>
      </c>
      <c r="X8" s="36">
        <f>RTD("fsxl",,"*QBS",$Q8,X$6,0.02,0.02,"Market","Recent")</f>
        <v>-0.35238875858655683</v>
      </c>
      <c r="Y8" s="37">
        <f>RTD("fsxl",,"*QBS",$Q8,Y$6,0.02,0.02,"Market","Recent")</f>
        <v>5.9429409775285366E-2</v>
      </c>
    </row>
    <row r="9" spans="2:25" ht="15.5" x14ac:dyDescent="0.35">
      <c r="B9" s="42"/>
      <c r="G9" t="str">
        <f>RTD("fsxl",,"*OBSY",$H$2,"C",$P9)</f>
        <v>BRN 22VC9525-ICE</v>
      </c>
      <c r="H9" s="35">
        <f>RTD("fsxl",,$G9,_xll.FSFldID(H$6))</f>
        <v>3.46</v>
      </c>
      <c r="I9" s="36">
        <f>RTD("fsxl",,$G9,_xll.FSFldID(I$6))</f>
        <v>3.53</v>
      </c>
      <c r="J9" s="36" t="str">
        <f>RTD("fsxl",,$G9,_xll.FSFldID(J$6))</f>
        <v/>
      </c>
      <c r="K9" s="36" t="str">
        <f>RTD("fsxl",,$G9,_xll.FSFldID(K$6))</f>
        <v/>
      </c>
      <c r="L9" s="36">
        <f>RTD("fsxl",,$G9,_xll.FSFldID(L$6))</f>
        <v>0</v>
      </c>
      <c r="M9" s="36">
        <f>RTD("fsxl",,"*QBS",$G9,M$6,0.02,0.02,"Market","Recent")</f>
        <v>0.49505871228115167</v>
      </c>
      <c r="N9" s="36">
        <f>RTD("fsxl",,"*QBS",$G9,N$6,0.02,0.02,"Market","Recent")</f>
        <v>0.63334939986863903</v>
      </c>
      <c r="O9" s="37">
        <f>RTD("fsxl",,"*QBS",$G9,O$6,0.02,0.02,"Market","Recent")</f>
        <v>6.1022511646362458E-2</v>
      </c>
      <c r="P9" s="24">
        <f>RTD("fsxl",,"*OBST",$H$2,"-8")</f>
        <v>95.25</v>
      </c>
      <c r="Q9" t="str">
        <f>RTD("fsxl",,"*OBSY",$H$2,"P",$P9)</f>
        <v>BRN 22VP9525-ICE</v>
      </c>
      <c r="R9" s="35">
        <f>RTD("fsxl",,$Q9,_xll.FSFldID(R$6))</f>
        <v>1.59</v>
      </c>
      <c r="S9" s="36">
        <f>RTD("fsxl",,$Q9,_xll.FSFldID(S$6))</f>
        <v>1.63</v>
      </c>
      <c r="T9" s="36" t="str">
        <f>RTD("fsxl",,$Q9,_xll.FSFldID(T$6))</f>
        <v/>
      </c>
      <c r="U9" s="36" t="str">
        <f>RTD("fsxl",,$Q9,_xll.FSFldID(U$6))</f>
        <v/>
      </c>
      <c r="V9" s="36">
        <f>RTD("fsxl",,$Q9,_xll.FSFldID(V$6))</f>
        <v>0</v>
      </c>
      <c r="W9" s="36">
        <f>RTD("fsxl",,"*QBS",$Q9,W$6,0.02,0.02,"Market","Recent")</f>
        <v>0.49599306428587614</v>
      </c>
      <c r="X9" s="36">
        <f>RTD("fsxl",,"*QBS",$Q9,X$6,0.02,0.02,"Market","Recent")</f>
        <v>-0.36651877326604798</v>
      </c>
      <c r="Y9" s="37">
        <f>RTD("fsxl",,"*QBS",$Q9,Y$6,0.02,0.02,"Market","Recent")</f>
        <v>6.0918426765366712E-2</v>
      </c>
    </row>
    <row r="10" spans="2:25" ht="15.5" x14ac:dyDescent="0.35">
      <c r="G10" t="str">
        <f>RTD("fsxl",,"*OBSY",$H$2,"C",$P10)</f>
        <v>BRN 22VC9550-ICE</v>
      </c>
      <c r="H10" s="35">
        <f>RTD("fsxl",,$G10,_xll.FSFldID(H$6))</f>
        <v>3.29</v>
      </c>
      <c r="I10" s="36">
        <f>RTD("fsxl",,$G10,_xll.FSFldID(I$6))</f>
        <v>3.36</v>
      </c>
      <c r="J10" s="36" t="str">
        <f>RTD("fsxl",,$G10,_xll.FSFldID(J$6))</f>
        <v/>
      </c>
      <c r="K10" s="36" t="str">
        <f>RTD("fsxl",,$G10,_xll.FSFldID(K$6))</f>
        <v/>
      </c>
      <c r="L10" s="36">
        <f>RTD("fsxl",,$G10,_xll.FSFldID(L$6))</f>
        <v>0</v>
      </c>
      <c r="M10" s="36">
        <f>RTD("fsxl",,"*QBS",$G10,M$6,0.02,0.02,"Market","Recent")</f>
        <v>0.49091265330466721</v>
      </c>
      <c r="N10" s="36">
        <f>RTD("fsxl",,"*QBS",$G10,N$6,0.02,0.02,"Market","Recent")</f>
        <v>0.61846811509883515</v>
      </c>
      <c r="O10" s="37">
        <f>RTD("fsxl",,"*QBS",$G10,O$6,0.02,0.02,"Market","Recent")</f>
        <v>6.2320639729875907E-2</v>
      </c>
      <c r="P10" s="24">
        <f>RTD("fsxl",,"*OBST",$H$2,"-7")</f>
        <v>95.5</v>
      </c>
      <c r="Q10" t="str">
        <f>RTD("fsxl",,"*OBSY",$H$2,"P",$P10)</f>
        <v>BRN 22VP9550-ICE</v>
      </c>
      <c r="R10" s="35">
        <f>RTD("fsxl",,$Q10,_xll.FSFldID(R$6))</f>
        <v>1.67</v>
      </c>
      <c r="S10" s="36">
        <f>RTD("fsxl",,$Q10,_xll.FSFldID(S$6))</f>
        <v>1.71</v>
      </c>
      <c r="T10" s="36" t="str">
        <f>RTD("fsxl",,$Q10,_xll.FSFldID(T$6))</f>
        <v/>
      </c>
      <c r="U10" s="36" t="str">
        <f>RTD("fsxl",,$Q10,_xll.FSFldID(U$6))</f>
        <v/>
      </c>
      <c r="V10" s="36">
        <f>RTD("fsxl",,$Q10,_xll.FSFldID(V$6))</f>
        <v>0</v>
      </c>
      <c r="W10" s="36">
        <f>RTD("fsxl",,"*QBS",$Q10,W$6,0.02,0.02,"Market","Recent")</f>
        <v>0.49185260437657369</v>
      </c>
      <c r="X10" s="36">
        <f>RTD("fsxl",,"*QBS",$Q10,X$6,0.02,0.02,"Market","Recent")</f>
        <v>-0.38137721125109991</v>
      </c>
      <c r="Y10" s="37">
        <f>RTD("fsxl",,"*QBS",$Q10,Y$6,0.02,0.02,"Market","Recent")</f>
        <v>6.2210115791547796E-2</v>
      </c>
    </row>
    <row r="11" spans="2:25" ht="15.5" x14ac:dyDescent="0.35">
      <c r="B11" s="58" t="s">
        <v>3</v>
      </c>
      <c r="C11" s="58"/>
      <c r="D11" s="58"/>
      <c r="G11" t="str">
        <f>RTD("fsxl",,"*OBSY",$H$2,"C",$P11)</f>
        <v>BRN 22VC9575-ICE</v>
      </c>
      <c r="H11" s="35">
        <f>RTD("fsxl",,$G11,_xll.FSFldID(H$6))</f>
        <v>3.12</v>
      </c>
      <c r="I11" s="36">
        <f>RTD("fsxl",,$G11,_xll.FSFldID(I$6))</f>
        <v>3.2</v>
      </c>
      <c r="J11" s="36" t="str">
        <f>RTD("fsxl",,$G11,_xll.FSFldID(J$6))</f>
        <v/>
      </c>
      <c r="K11" s="36" t="str">
        <f>RTD("fsxl",,$G11,_xll.FSFldID(K$6))</f>
        <v/>
      </c>
      <c r="L11" s="36">
        <f>RTD("fsxl",,$G11,_xll.FSFldID(L$6))</f>
        <v>0</v>
      </c>
      <c r="M11" s="36">
        <f>RTD("fsxl",,"*QBS",$G11,M$6,0.02,0.02,"Market","Recent")</f>
        <v>0.4870692072823678</v>
      </c>
      <c r="N11" s="36">
        <f>RTD("fsxl",,"*QBS",$G11,N$6,0.02,0.02,"Market","Recent")</f>
        <v>0.60314750603733791</v>
      </c>
      <c r="O11" s="37">
        <f>RTD("fsxl",,"*QBS",$G11,O$6,0.02,0.02,"Market","Recent")</f>
        <v>6.3524537411494081E-2</v>
      </c>
      <c r="P11" s="24">
        <f>RTD("fsxl",,"*OBST",$H$2,"-6")</f>
        <v>95.75</v>
      </c>
      <c r="Q11" t="str">
        <f>RTD("fsxl",,"*OBSY",$H$2,"P",$P11)</f>
        <v>BRN 22VP9575-ICE</v>
      </c>
      <c r="R11" s="35">
        <f>RTD("fsxl",,$Q11,_xll.FSFldID(R$6))</f>
        <v>1.75</v>
      </c>
      <c r="S11" s="36">
        <f>RTD("fsxl",,$Q11,_xll.FSFldID(S$6))</f>
        <v>1.8</v>
      </c>
      <c r="T11" s="36">
        <f>RTD("fsxl",,$Q11,_xll.FSFldID(T$6))</f>
        <v>2.4700000000000002</v>
      </c>
      <c r="U11" s="36">
        <f>RTD("fsxl",,$Q11,_xll.FSFldID(U$6))</f>
        <v>0.43</v>
      </c>
      <c r="V11" s="36">
        <f>RTD("fsxl",,$Q11,_xll.FSFldID(V$6))</f>
        <v>1</v>
      </c>
      <c r="W11" s="36">
        <f>RTD("fsxl",,"*QBS",$Q11,W$6,0.02,0.02,"Market","Recent")</f>
        <v>0.48801575964160193</v>
      </c>
      <c r="X11" s="36">
        <f>RTD("fsxl",,"*QBS",$Q11,X$6,0.02,0.02,"Market","Recent")</f>
        <v>-0.39667290668429189</v>
      </c>
      <c r="Y11" s="37">
        <f>RTD("fsxl",,"*QBS",$Q11,Y$6,0.02,0.02,"Market","Recent")</f>
        <v>6.3407749542604752E-2</v>
      </c>
    </row>
    <row r="12" spans="2:25" ht="15" customHeight="1" x14ac:dyDescent="0.35">
      <c r="B12" s="44" t="s">
        <v>34</v>
      </c>
      <c r="C12" s="45"/>
      <c r="D12" s="46"/>
      <c r="G12" t="str">
        <f>RTD("fsxl",,"*OBSY",$H$2,"C",$P12)</f>
        <v>BRN 22VC9600-ICE</v>
      </c>
      <c r="H12" s="35">
        <f>RTD("fsxl",,$G12,_xll.FSFldID(H$6))</f>
        <v>2.96</v>
      </c>
      <c r="I12" s="36">
        <f>RTD("fsxl",,$G12,_xll.FSFldID(I$6))</f>
        <v>3.03</v>
      </c>
      <c r="J12" s="36" t="str">
        <f>RTD("fsxl",,$G12,_xll.FSFldID(J$6))</f>
        <v/>
      </c>
      <c r="K12" s="36" t="str">
        <f>RTD("fsxl",,$G12,_xll.FSFldID(K$6))</f>
        <v/>
      </c>
      <c r="L12" s="36">
        <f>RTD("fsxl",,$G12,_xll.FSFldID(L$6))</f>
        <v>52</v>
      </c>
      <c r="M12" s="36">
        <f>RTD("fsxl",,"*QBS",$G12,M$6,0.02,0.02,"Market","Recent")</f>
        <v>0.48246437058438224</v>
      </c>
      <c r="N12" s="36">
        <f>RTD("fsxl",,"*QBS",$G12,N$6,0.02,0.02,"Market","Recent")</f>
        <v>0.58756051761458417</v>
      </c>
      <c r="O12" s="37">
        <f>RTD("fsxl",,"*QBS",$G12,O$6,0.02,0.02,"Market","Recent")</f>
        <v>6.4758229841640993E-2</v>
      </c>
      <c r="P12" s="24">
        <f>RTD("fsxl",,"*OBST",$H$2,"-5")</f>
        <v>96</v>
      </c>
      <c r="Q12" t="str">
        <f>RTD("fsxl",,"*OBSY",$H$2,"P",$P12)</f>
        <v>BRN 22VP9600-ICE</v>
      </c>
      <c r="R12" s="35">
        <f>RTD("fsxl",,$Q12,_xll.FSFldID(R$6))</f>
        <v>1.84</v>
      </c>
      <c r="S12" s="36">
        <f>RTD("fsxl",,$Q12,_xll.FSFldID(S$6))</f>
        <v>1.88</v>
      </c>
      <c r="T12" s="36">
        <f>RTD("fsxl",,$Q12,_xll.FSFldID(T$6))</f>
        <v>2.29</v>
      </c>
      <c r="U12" s="36">
        <f>RTD("fsxl",,$Q12,_xll.FSFldID(U$6))</f>
        <v>0.15</v>
      </c>
      <c r="V12" s="36">
        <f>RTD("fsxl",,$Q12,_xll.FSFldID(V$6))</f>
        <v>356</v>
      </c>
      <c r="W12" s="36">
        <f>RTD("fsxl",,"*QBS",$Q12,W$6,0.02,0.02,"Market","Recent")</f>
        <v>0.4834187223163342</v>
      </c>
      <c r="X12" s="36">
        <f>RTD("fsxl",,"*QBS",$Q12,X$6,0.02,0.02,"Market","Recent")</f>
        <v>-0.41223357089100793</v>
      </c>
      <c r="Y12" s="37">
        <f>RTD("fsxl",,"*QBS",$Q12,Y$6,0.02,0.02,"Market","Recent")</f>
        <v>6.4634906061250053E-2</v>
      </c>
    </row>
    <row r="13" spans="2:25" ht="15.5" x14ac:dyDescent="0.35">
      <c r="B13" s="47"/>
      <c r="C13" s="48"/>
      <c r="D13" s="49"/>
      <c r="G13" t="str">
        <f>RTD("fsxl",,"*OBSY",$H$2,"C",$P13)</f>
        <v>BRN 22VC9625-ICE</v>
      </c>
      <c r="H13" s="35">
        <f>RTD("fsxl",,$G13,_xll.FSFldID(H$6))</f>
        <v>2.8</v>
      </c>
      <c r="I13" s="36">
        <f>RTD("fsxl",,$G13,_xll.FSFldID(I$6))</f>
        <v>2.87</v>
      </c>
      <c r="J13" s="36" t="str">
        <f>RTD("fsxl",,$G13,_xll.FSFldID(J$6))</f>
        <v/>
      </c>
      <c r="K13" s="36" t="str">
        <f>RTD("fsxl",,$G13,_xll.FSFldID(K$6))</f>
        <v/>
      </c>
      <c r="L13" s="36">
        <f>RTD("fsxl",,$G13,_xll.FSFldID(L$6))</f>
        <v>0</v>
      </c>
      <c r="M13" s="36">
        <f>RTD("fsxl",,"*QBS",$G13,M$6,0.02,0.02,"Market","Recent")</f>
        <v>0.47811826612453495</v>
      </c>
      <c r="N13" s="36">
        <f>RTD("fsxl",,"*QBS",$G13,N$6,0.02,0.02,"Market","Recent")</f>
        <v>0.57154977648951888</v>
      </c>
      <c r="O13" s="37">
        <f>RTD("fsxl",,"*QBS",$G13,O$6,0.02,0.02,"Market","Recent")</f>
        <v>6.5888012546219038E-2</v>
      </c>
      <c r="P13" s="24">
        <f>RTD("fsxl",,"*OBST",$H$2,"-4")</f>
        <v>96.25</v>
      </c>
      <c r="Q13" t="str">
        <f>RTD("fsxl",,"*OBSY",$H$2,"P",$P13)</f>
        <v>BRN 22VP9625-ICE</v>
      </c>
      <c r="R13" s="35">
        <f>RTD("fsxl",,$Q13,_xll.FSFldID(R$6))</f>
        <v>1.93</v>
      </c>
      <c r="S13" s="36">
        <f>RTD("fsxl",,$Q13,_xll.FSFldID(S$6))</f>
        <v>1.98</v>
      </c>
      <c r="T13" s="36">
        <f>RTD("fsxl",,$Q13,_xll.FSFldID(T$6))</f>
        <v>2.41</v>
      </c>
      <c r="U13" s="36">
        <f>RTD("fsxl",,$Q13,_xll.FSFldID(U$6))</f>
        <v>0.15</v>
      </c>
      <c r="V13" s="36">
        <f>RTD("fsxl",,$Q13,_xll.FSFldID(V$6))</f>
        <v>4</v>
      </c>
      <c r="W13" s="36">
        <f>RTD("fsxl",,"*QBS",$Q13,W$6,0.02,0.02,"Market","Recent")</f>
        <v>0.48010477239993971</v>
      </c>
      <c r="X13" s="36">
        <f>RTD("fsxl",,"*QBS",$Q13,X$6,0.02,0.02,"Market","Recent")</f>
        <v>-0.42831530615464047</v>
      </c>
      <c r="Y13" s="37">
        <f>RTD("fsxl",,"*QBS",$Q13,Y$6,0.02,0.02,"Market","Recent")</f>
        <v>6.5621242667653026E-2</v>
      </c>
    </row>
    <row r="14" spans="2:25" ht="15.5" x14ac:dyDescent="0.35">
      <c r="B14" s="47"/>
      <c r="C14" s="48"/>
      <c r="D14" s="49"/>
      <c r="G14" t="str">
        <f>RTD("fsxl",,"*OBSY",$H$2,"C",$P14)</f>
        <v>BRN 22VC9650-ICE</v>
      </c>
      <c r="H14" s="35">
        <f>RTD("fsxl",,$G14,_xll.FSFldID(H$6))</f>
        <v>2.65</v>
      </c>
      <c r="I14" s="36">
        <f>RTD("fsxl",,$G14,_xll.FSFldID(I$6))</f>
        <v>2.71</v>
      </c>
      <c r="J14" s="36">
        <f>RTD("fsxl",,$G14,_xll.FSFldID(J$6))</f>
        <v>1.8</v>
      </c>
      <c r="K14" s="36">
        <f>RTD("fsxl",,$G14,_xll.FSFldID(K$6))</f>
        <v>-0.66</v>
      </c>
      <c r="L14" s="36">
        <f>RTD("fsxl",,$G14,_xll.FSFldID(L$6))</f>
        <v>31</v>
      </c>
      <c r="M14" s="36">
        <f>RTD("fsxl",,"*QBS",$G14,M$6,0.02,0.02,"Market","Recent")</f>
        <v>0.47400091081407347</v>
      </c>
      <c r="N14" s="36">
        <f>RTD("fsxl",,"*QBS",$G14,N$6,0.02,0.02,"Market","Recent")</f>
        <v>0.55515407702837682</v>
      </c>
      <c r="O14" s="37">
        <f>RTD("fsxl",,"*QBS",$G14,O$6,0.02,0.02,"Market","Recent")</f>
        <v>6.6904585804238137E-2</v>
      </c>
      <c r="P14" s="24">
        <f>RTD("fsxl",,"*OBST",$H$2,"-3")</f>
        <v>96.5</v>
      </c>
      <c r="Q14" t="str">
        <f>RTD("fsxl",,"*OBSY",$H$2,"P",$P14)</f>
        <v>BRN 22VP9650-ICE</v>
      </c>
      <c r="R14" s="35">
        <f>RTD("fsxl",,$Q14,_xll.FSFldID(R$6))</f>
        <v>2.0299999999999998</v>
      </c>
      <c r="S14" s="36">
        <f>RTD("fsxl",,$Q14,_xll.FSFldID(S$6))</f>
        <v>2.0699999999999998</v>
      </c>
      <c r="T14" s="36" t="str">
        <f>RTD("fsxl",,$Q14,_xll.FSFldID(T$6))</f>
        <v/>
      </c>
      <c r="U14" s="36" t="str">
        <f>RTD("fsxl",,$Q14,_xll.FSFldID(U$6))</f>
        <v/>
      </c>
      <c r="V14" s="36">
        <f>RTD("fsxl",,$Q14,_xll.FSFldID(V$6))</f>
        <v>0</v>
      </c>
      <c r="W14" s="36">
        <f>RTD("fsxl",,"*QBS",$Q14,W$6,0.02,0.02,"Market","Recent")</f>
        <v>0.4759909697839772</v>
      </c>
      <c r="X14" s="36">
        <f>RTD("fsxl",,"*QBS",$Q14,X$6,0.02,0.02,"Market","Recent")</f>
        <v>-0.44464643747197985</v>
      </c>
      <c r="Y14" s="37">
        <f>RTD("fsxl",,"*QBS",$Q14,Y$6,0.02,0.02,"Market","Recent")</f>
        <v>6.6627895915232049E-2</v>
      </c>
    </row>
    <row r="15" spans="2:25" ht="15.5" x14ac:dyDescent="0.35">
      <c r="B15" s="47"/>
      <c r="C15" s="48"/>
      <c r="D15" s="49"/>
      <c r="G15" t="str">
        <f>RTD("fsxl",,"*OBSY",$H$2,"C",$P15)</f>
        <v>BRN 22VC9675-ICE</v>
      </c>
      <c r="H15" s="35">
        <f>RTD("fsxl",,$G15,_xll.FSFldID(H$6))</f>
        <v>2.5</v>
      </c>
      <c r="I15" s="36">
        <f>RTD("fsxl",,$G15,_xll.FSFldID(I$6))</f>
        <v>2.56</v>
      </c>
      <c r="J15" s="36" t="str">
        <f>RTD("fsxl",,$G15,_xll.FSFldID(J$6))</f>
        <v/>
      </c>
      <c r="K15" s="36" t="str">
        <f>RTD("fsxl",,$G15,_xll.FSFldID(K$6))</f>
        <v/>
      </c>
      <c r="L15" s="36">
        <f>RTD("fsxl",,$G15,_xll.FSFldID(L$6))</f>
        <v>0</v>
      </c>
      <c r="M15" s="36">
        <f>RTD("fsxl",,"*QBS",$G15,M$6,0.02,0.02,"Market","Recent")</f>
        <v>0.4700855716665806</v>
      </c>
      <c r="N15" s="36">
        <f>RTD("fsxl",,"*QBS",$G15,N$6,0.02,0.02,"Market","Recent")</f>
        <v>0.53841321970938538</v>
      </c>
      <c r="O15" s="37">
        <f>RTD("fsxl",,"*QBS",$G15,O$6,0.02,0.02,"Market","Recent")</f>
        <v>6.7799247417938885E-2</v>
      </c>
      <c r="P15" s="24">
        <f>RTD("fsxl",,"*OBST",$H$2,"-2")</f>
        <v>96.75</v>
      </c>
      <c r="Q15" t="str">
        <f>RTD("fsxl",,"*OBSY",$H$2,"P",$P15)</f>
        <v>BRN 22VP9675-ICE</v>
      </c>
      <c r="R15" s="35">
        <f>RTD("fsxl",,$Q15,_xll.FSFldID(R$6))</f>
        <v>2.13</v>
      </c>
      <c r="S15" s="36">
        <f>RTD("fsxl",,$Q15,_xll.FSFldID(S$6))</f>
        <v>2.17</v>
      </c>
      <c r="T15" s="36" t="str">
        <f>RTD("fsxl",,$Q15,_xll.FSFldID(T$6))</f>
        <v/>
      </c>
      <c r="U15" s="36" t="str">
        <f>RTD("fsxl",,$Q15,_xll.FSFldID(U$6))</f>
        <v/>
      </c>
      <c r="V15" s="36">
        <f>RTD("fsxl",,$Q15,_xll.FSFldID(V$6))</f>
        <v>0</v>
      </c>
      <c r="W15" s="36">
        <f>RTD("fsxl",,"*QBS",$Q15,W$6,0.02,0.02,"Market","Recent")</f>
        <v>0.47208237345904963</v>
      </c>
      <c r="X15" s="36">
        <f>RTD("fsxl",,"*QBS",$Q15,X$6,0.02,0.02,"Market","Recent")</f>
        <v>-0.46131932349377469</v>
      </c>
      <c r="Y15" s="37">
        <f>RTD("fsxl",,"*QBS",$Q15,Y$6,0.02,0.02,"Market","Recent")</f>
        <v>6.7513480487997587E-2</v>
      </c>
    </row>
    <row r="16" spans="2:25" ht="15.5" x14ac:dyDescent="0.35">
      <c r="B16" s="47"/>
      <c r="C16" s="48"/>
      <c r="D16" s="49"/>
      <c r="G16" t="str">
        <f>RTD("fsxl",,"*OBSY",$H$2,"C",$P16)</f>
        <v>BRN 22VC9700-ICE</v>
      </c>
      <c r="H16" s="35">
        <f>RTD("fsxl",,$G16,_xll.FSFldID(H$6))</f>
        <v>2.37</v>
      </c>
      <c r="I16" s="36">
        <f>RTD("fsxl",,$G16,_xll.FSFldID(I$6))</f>
        <v>2.42</v>
      </c>
      <c r="J16" s="36">
        <f>RTD("fsxl",,$G16,_xll.FSFldID(J$6))</f>
        <v>2.4900000000000002</v>
      </c>
      <c r="K16" s="36">
        <f>RTD("fsxl",,$G16,_xll.FSFldID(K$6))</f>
        <v>0.28000000000000003</v>
      </c>
      <c r="L16" s="36">
        <f>RTD("fsxl",,$G16,_xll.FSFldID(L$6))</f>
        <v>316</v>
      </c>
      <c r="M16" s="36">
        <f>RTD("fsxl",,"*QBS",$G16,M$6,0.02,0.02,"Market","Recent")</f>
        <v>0.4683648217455777</v>
      </c>
      <c r="N16" s="36">
        <f>RTD("fsxl",,"*QBS",$G16,N$6,0.02,0.02,"Market","Recent")</f>
        <v>0.52137803008971695</v>
      </c>
      <c r="O16" s="37">
        <f>RTD("fsxl",,"*QBS",$G16,O$6,0.02,0.02,"Market","Recent")</f>
        <v>6.8268682576349785E-2</v>
      </c>
      <c r="P16" s="24">
        <f>RTD("fsxl",,"*OBST",$H$2,"-1")</f>
        <v>97</v>
      </c>
      <c r="Q16" t="str">
        <f>RTD("fsxl",,"*OBSY",$H$2,"P",$P16)</f>
        <v>BRN 22VP9700-ICE</v>
      </c>
      <c r="R16" s="35">
        <f>RTD("fsxl",,$Q16,_xll.FSFldID(R$6))</f>
        <v>2.23</v>
      </c>
      <c r="S16" s="36">
        <f>RTD("fsxl",,$Q16,_xll.FSFldID(S$6))</f>
        <v>2.2799999999999998</v>
      </c>
      <c r="T16" s="36" t="str">
        <f>RTD("fsxl",,$Q16,_xll.FSFldID(T$6))</f>
        <v/>
      </c>
      <c r="U16" s="36" t="str">
        <f>RTD("fsxl",,$Q16,_xll.FSFldID(U$6))</f>
        <v/>
      </c>
      <c r="V16" s="36">
        <f>RTD("fsxl",,$Q16,_xll.FSFldID(V$6))</f>
        <v>93</v>
      </c>
      <c r="W16" s="36">
        <f>RTD("fsxl",,"*QBS",$Q16,W$6,0.02,0.02,"Market","Recent")</f>
        <v>0.46835554314488093</v>
      </c>
      <c r="X16" s="36">
        <f>RTD("fsxl",,"*QBS",$Q16,X$6,0.02,0.02,"Market","Recent")</f>
        <v>-0.47829330421490046</v>
      </c>
      <c r="Y16" s="37">
        <f>RTD("fsxl",,"*QBS",$Q16,Y$6,0.02,0.02,"Market","Recent")</f>
        <v>6.8270035487591529E-2</v>
      </c>
    </row>
    <row r="17" spans="2:25" ht="15" customHeight="1" x14ac:dyDescent="0.35">
      <c r="B17" s="47"/>
      <c r="C17" s="48"/>
      <c r="D17" s="49"/>
      <c r="G17" t="str">
        <f>RTD("fsxl",,"*OBSY",$H$2,"C",$P17)</f>
        <v>BRN 22VC9725-ICE</v>
      </c>
      <c r="H17" s="35">
        <f>RTD("fsxl",,$G17,_xll.FSFldID(H$6))</f>
        <v>2.23</v>
      </c>
      <c r="I17" s="36">
        <f>RTD("fsxl",,$G17,_xll.FSFldID(I$6))</f>
        <v>2.27</v>
      </c>
      <c r="J17" s="36" t="str">
        <f>RTD("fsxl",,$G17,_xll.FSFldID(J$6))</f>
        <v/>
      </c>
      <c r="K17" s="36" t="str">
        <f>RTD("fsxl",,$G17,_xll.FSFldID(K$6))</f>
        <v/>
      </c>
      <c r="L17" s="36">
        <f>RTD("fsxl",,$G17,_xll.FSFldID(L$6))</f>
        <v>0</v>
      </c>
      <c r="M17" s="36">
        <f>RTD("fsxl",,"*QBS",$G17,M$6,0.02,0.02,"Market","Recent")</f>
        <v>0.46377867680634782</v>
      </c>
      <c r="N17" s="36">
        <f>RTD("fsxl",,"*QBS",$G17,N$6,0.02,0.02,"Market","Recent")</f>
        <v>0.50410205308161338</v>
      </c>
      <c r="O17" s="37">
        <f>RTD("fsxl",,"*QBS",$G17,O$6,0.02,0.02,"Market","Recent")</f>
        <v>6.9040569177768921E-2</v>
      </c>
      <c r="P17" s="24">
        <f>RTD("fsxl",,"*OBST",$H$2,"0")</f>
        <v>97.25</v>
      </c>
      <c r="Q17" t="str">
        <f>RTD("fsxl",,"*OBSY",$H$2,"P",$P17)</f>
        <v>BRN 22VP9725-ICE</v>
      </c>
      <c r="R17" s="35">
        <f>RTD("fsxl",,$Q17,_xll.FSFldID(R$6))</f>
        <v>2.34</v>
      </c>
      <c r="S17" s="36">
        <f>RTD("fsxl",,$Q17,_xll.FSFldID(S$6))</f>
        <v>2.39</v>
      </c>
      <c r="T17" s="36" t="str">
        <f>RTD("fsxl",,$Q17,_xll.FSFldID(T$6))</f>
        <v/>
      </c>
      <c r="U17" s="36" t="str">
        <f>RTD("fsxl",,$Q17,_xll.FSFldID(U$6))</f>
        <v/>
      </c>
      <c r="V17" s="36">
        <f>RTD("fsxl",,$Q17,_xll.FSFldID(V$6))</f>
        <v>0</v>
      </c>
      <c r="W17" s="36">
        <f>RTD("fsxl",,"*QBS",$Q17,W$6,0.02,0.02,"Market","Recent")</f>
        <v>0.46479265372864964</v>
      </c>
      <c r="X17" s="36">
        <f>RTD("fsxl",,"*QBS",$Q17,X$6,0.02,0.02,"Market","Recent")</f>
        <v>-0.49552675311125233</v>
      </c>
      <c r="Y17" s="37">
        <f>RTD("fsxl",,"*QBS",$Q17,Y$6,0.02,0.02,"Market","Recent")</f>
        <v>6.8889873563102652E-2</v>
      </c>
    </row>
    <row r="18" spans="2:25" ht="15.5" x14ac:dyDescent="0.35">
      <c r="B18" s="47"/>
      <c r="C18" s="48"/>
      <c r="D18" s="49"/>
      <c r="G18" t="str">
        <f>RTD("fsxl",,"*OBSY",$H$2,"C",$P18)</f>
        <v>BRN 22VC9750-ICE</v>
      </c>
      <c r="H18" s="35">
        <f>RTD("fsxl",,$G18,_xll.FSFldID(H$6))</f>
        <v>2.08</v>
      </c>
      <c r="I18" s="36">
        <f>RTD("fsxl",,$G18,_xll.FSFldID(I$6))</f>
        <v>2.14</v>
      </c>
      <c r="J18" s="36" t="str">
        <f>RTD("fsxl",,$G18,_xll.FSFldID(J$6))</f>
        <v/>
      </c>
      <c r="K18" s="36" t="str">
        <f>RTD("fsxl",,$G18,_xll.FSFldID(K$6))</f>
        <v/>
      </c>
      <c r="L18" s="36">
        <f>RTD("fsxl",,$G18,_xll.FSFldID(L$6))</f>
        <v>84</v>
      </c>
      <c r="M18" s="36">
        <f>RTD("fsxl",,"*QBS",$G18,M$6,0.02,0.02,"Market","Recent")</f>
        <v>0.45933865508244376</v>
      </c>
      <c r="N18" s="36">
        <f>RTD("fsxl",,"*QBS",$G18,N$6,0.02,0.02,"Market","Recent")</f>
        <v>0.48653170690674996</v>
      </c>
      <c r="O18" s="37">
        <f>RTD("fsxl",,"*QBS",$G18,O$6,0.02,0.02,"Market","Recent")</f>
        <v>6.9673120758077689E-2</v>
      </c>
      <c r="P18" s="24">
        <f>RTD("fsxl",,"*OBST",$H$2,"1")</f>
        <v>97.5</v>
      </c>
      <c r="Q18" t="str">
        <f>RTD("fsxl",,"*OBSY",$H$2,"P",$P18)</f>
        <v>BRN 22VP9750-ICE</v>
      </c>
      <c r="R18" s="35">
        <f>RTD("fsxl",,$Q18,_xll.FSFldID(R$6))</f>
        <v>2.46</v>
      </c>
      <c r="S18" s="36">
        <f>RTD("fsxl",,$Q18,_xll.FSFldID(S$6))</f>
        <v>2.5099999999999998</v>
      </c>
      <c r="T18" s="36">
        <f>RTD("fsxl",,$Q18,_xll.FSFldID(T$6))</f>
        <v>2.41</v>
      </c>
      <c r="U18" s="36">
        <f>RTD("fsxl",,$Q18,_xll.FSFldID(U$6))</f>
        <v>-0.47</v>
      </c>
      <c r="V18" s="36">
        <f>RTD("fsxl",,$Q18,_xll.FSFldID(V$6))</f>
        <v>5</v>
      </c>
      <c r="W18" s="36">
        <f>RTD("fsxl",,"*QBS",$Q18,W$6,0.02,0.02,"Market","Recent")</f>
        <v>0.46238405850956321</v>
      </c>
      <c r="X18" s="36">
        <f>RTD("fsxl",,"*QBS",$Q18,X$6,0.02,0.02,"Market","Recent")</f>
        <v>-0.51289686632303133</v>
      </c>
      <c r="Y18" s="37">
        <f>RTD("fsxl",,"*QBS",$Q18,Y$6,0.02,0.02,"Market","Recent")</f>
        <v>6.9215625577566539E-2</v>
      </c>
    </row>
    <row r="19" spans="2:25" ht="15.5" x14ac:dyDescent="0.35">
      <c r="B19" s="47"/>
      <c r="C19" s="48"/>
      <c r="D19" s="49"/>
      <c r="G19" t="str">
        <f>RTD("fsxl",,"*OBSY",$H$2,"C",$P19)</f>
        <v>BRN 22VC9775-ICE</v>
      </c>
      <c r="H19" s="35">
        <f>RTD("fsxl",,$G19,_xll.FSFldID(H$6))</f>
        <v>1.96</v>
      </c>
      <c r="I19" s="36">
        <f>RTD("fsxl",,$G19,_xll.FSFldID(I$6))</f>
        <v>2.0099999999999998</v>
      </c>
      <c r="J19" s="36" t="str">
        <f>RTD("fsxl",,$G19,_xll.FSFldID(J$6))</f>
        <v/>
      </c>
      <c r="K19" s="36" t="str">
        <f>RTD("fsxl",,$G19,_xll.FSFldID(K$6))</f>
        <v/>
      </c>
      <c r="L19" s="36">
        <f>RTD("fsxl",,$G19,_xll.FSFldID(L$6))</f>
        <v>0</v>
      </c>
      <c r="M19" s="36">
        <f>RTD("fsxl",,"*QBS",$G19,M$6,0.02,0.02,"Market","Recent")</f>
        <v>0.45704102853485623</v>
      </c>
      <c r="N19" s="36">
        <f>RTD("fsxl",,"*QBS",$G19,N$6,0.02,0.02,"Market","Recent")</f>
        <v>0.46894691823812662</v>
      </c>
      <c r="O19" s="37">
        <f>RTD("fsxl",,"*QBS",$G19,O$6,0.02,0.02,"Market","Recent")</f>
        <v>6.9852116872079137E-2</v>
      </c>
      <c r="P19" s="24">
        <f>RTD("fsxl",,"*OBST",$H$2,"2")</f>
        <v>97.75</v>
      </c>
      <c r="Q19" t="str">
        <f>RTD("fsxl",,"*OBSY",$H$2,"P",$P19)</f>
        <v>BRN 22VP9775-ICE</v>
      </c>
      <c r="R19" s="35">
        <f>RTD("fsxl",,$Q19,_xll.FSFldID(R$6))</f>
        <v>2.58</v>
      </c>
      <c r="S19" s="36">
        <f>RTD("fsxl",,$Q19,_xll.FSFldID(S$6))</f>
        <v>2.63</v>
      </c>
      <c r="T19" s="36">
        <f>RTD("fsxl",,$Q19,_xll.FSFldID(T$6))</f>
        <v>2.5499999999999998</v>
      </c>
      <c r="U19" s="36">
        <f>RTD("fsxl",,$Q19,_xll.FSFldID(U$6))</f>
        <v>-0.48</v>
      </c>
      <c r="V19" s="36">
        <f>RTD("fsxl",,$Q19,_xll.FSFldID(V$6))</f>
        <v>3</v>
      </c>
      <c r="W19" s="36">
        <f>RTD("fsxl",,"*QBS",$Q19,W$6,0.02,0.02,"Market","Recent")</f>
        <v>0.45910081368816552</v>
      </c>
      <c r="X19" s="36">
        <f>RTD("fsxl",,"*QBS",$Q19,X$6,0.02,0.02,"Market","Recent")</f>
        <v>-0.53048128639439673</v>
      </c>
      <c r="Y19" s="37">
        <f>RTD("fsxl",,"*QBS",$Q19,Y$6,0.02,0.02,"Market","Recent")</f>
        <v>6.954200387115167E-2</v>
      </c>
    </row>
    <row r="20" spans="2:25" ht="15.5" x14ac:dyDescent="0.35">
      <c r="B20" s="47"/>
      <c r="C20" s="48"/>
      <c r="D20" s="49"/>
      <c r="G20" t="str">
        <f>RTD("fsxl",,"*OBSY",$H$2,"C",$P20)</f>
        <v>BRN 22VC9800-ICE</v>
      </c>
      <c r="H20" s="35">
        <f>RTD("fsxl",,$G20,_xll.FSFldID(H$6))</f>
        <v>1.83</v>
      </c>
      <c r="I20" s="36">
        <f>RTD("fsxl",,$G20,_xll.FSFldID(I$6))</f>
        <v>1.89</v>
      </c>
      <c r="J20" s="36">
        <f>RTD("fsxl",,$G20,_xll.FSFldID(J$6))</f>
        <v>1.36</v>
      </c>
      <c r="K20" s="36">
        <f>RTD("fsxl",,$G20,_xll.FSFldID(K$6))</f>
        <v>-0.4</v>
      </c>
      <c r="L20" s="36">
        <f>RTD("fsxl",,$G20,_xll.FSFldID(L$6))</f>
        <v>11</v>
      </c>
      <c r="M20" s="36">
        <f>RTD("fsxl",,"*QBS",$G20,M$6,0.02,0.02,"Market","Recent")</f>
        <v>0.45385266559543042</v>
      </c>
      <c r="N20" s="36">
        <f>RTD("fsxl",,"*QBS",$G20,N$6,0.02,0.02,"Market","Recent")</f>
        <v>0.4511505462404779</v>
      </c>
      <c r="O20" s="37">
        <f>RTD("fsxl",,"*QBS",$G20,O$6,0.02,0.02,"Market","Recent")</f>
        <v>7.0028190268776672E-2</v>
      </c>
      <c r="P20" s="24">
        <f>RTD("fsxl",,"*OBST",$H$2,"3")</f>
        <v>98</v>
      </c>
      <c r="Q20" t="str">
        <f>RTD("fsxl",,"*OBSY",$H$2,"P",$P20)</f>
        <v>BRN 22VP9800-ICE</v>
      </c>
      <c r="R20" s="35">
        <f>RTD("fsxl",,$Q20,_xll.FSFldID(R$6))</f>
        <v>2.7</v>
      </c>
      <c r="S20" s="36">
        <f>RTD("fsxl",,$Q20,_xll.FSFldID(S$6))</f>
        <v>2.77</v>
      </c>
      <c r="T20" s="36" t="str">
        <f>RTD("fsxl",,$Q20,_xll.FSFldID(T$6))</f>
        <v/>
      </c>
      <c r="U20" s="36" t="str">
        <f>RTD("fsxl",,$Q20,_xll.FSFldID(U$6))</f>
        <v/>
      </c>
      <c r="V20" s="36">
        <f>RTD("fsxl",,$Q20,_xll.FSFldID(V$6))</f>
        <v>0</v>
      </c>
      <c r="W20" s="36">
        <f>RTD("fsxl",,"*QBS",$Q20,W$6,0.02,0.02,"Market","Recent")</f>
        <v>0.45695240899188011</v>
      </c>
      <c r="X20" s="36">
        <f>RTD("fsxl",,"*QBS",$Q20,X$6,0.02,0.02,"Market","Recent")</f>
        <v>-0.54803531362103586</v>
      </c>
      <c r="Y20" s="37">
        <f>RTD("fsxl",,"*QBS",$Q20,Y$6,0.02,0.02,"Market","Recent")</f>
        <v>6.9563539206889902E-2</v>
      </c>
    </row>
    <row r="21" spans="2:25" ht="15.5" x14ac:dyDescent="0.35">
      <c r="B21" s="47"/>
      <c r="C21" s="48"/>
      <c r="D21" s="49"/>
      <c r="G21" t="str">
        <f>RTD("fsxl",,"*OBSY",$H$2,"C",$P21)</f>
        <v>BRN 22VC9825-ICE</v>
      </c>
      <c r="H21" s="35">
        <f>RTD("fsxl",,$G21,_xll.FSFldID(H$6))</f>
        <v>1.73</v>
      </c>
      <c r="I21" s="36">
        <f>RTD("fsxl",,$G21,_xll.FSFldID(I$6))</f>
        <v>1.77</v>
      </c>
      <c r="J21" s="36" t="str">
        <f>RTD("fsxl",,$G21,_xll.FSFldID(J$6))</f>
        <v/>
      </c>
      <c r="K21" s="36" t="str">
        <f>RTD("fsxl",,$G21,_xll.FSFldID(K$6))</f>
        <v/>
      </c>
      <c r="L21" s="36">
        <f>RTD("fsxl",,$G21,_xll.FSFldID(L$6))</f>
        <v>0</v>
      </c>
      <c r="M21" s="36">
        <f>RTD("fsxl",,"*QBS",$G21,M$6,0.02,0.02,"Market","Recent")</f>
        <v>0.45281363521551871</v>
      </c>
      <c r="N21" s="36">
        <f>RTD("fsxl",,"*QBS",$G21,N$6,0.02,0.02,"Market","Recent")</f>
        <v>0.43366870476471575</v>
      </c>
      <c r="O21" s="37">
        <f>RTD("fsxl",,"*QBS",$G21,O$6,0.02,0.02,"Market","Recent")</f>
        <v>6.9740930007532703E-2</v>
      </c>
      <c r="P21" s="24">
        <f>RTD("fsxl",,"*OBST",$H$2,"4")</f>
        <v>98.25</v>
      </c>
      <c r="Q21" t="str">
        <f>RTD("fsxl",,"*OBSY",$H$2,"P",$P21)</f>
        <v>BRN 22VP9825-ICE</v>
      </c>
      <c r="R21" s="35">
        <f>RTD("fsxl",,$Q21,_xll.FSFldID(R$6))</f>
        <v>2.83</v>
      </c>
      <c r="S21" s="36">
        <f>RTD("fsxl",,$Q21,_xll.FSFldID(S$6))</f>
        <v>2.91</v>
      </c>
      <c r="T21" s="36">
        <f>RTD("fsxl",,$Q21,_xll.FSFldID(T$6))</f>
        <v>2.73</v>
      </c>
      <c r="U21" s="36">
        <f>RTD("fsxl",,$Q21,_xll.FSFldID(U$6))</f>
        <v>-0.59</v>
      </c>
      <c r="V21" s="36">
        <f>RTD("fsxl",,$Q21,_xll.FSFldID(V$6))</f>
        <v>6</v>
      </c>
      <c r="W21" s="36">
        <f>RTD("fsxl",,"*QBS",$Q21,W$6,0.02,0.02,"Market","Recent")</f>
        <v>0.45492939339851118</v>
      </c>
      <c r="X21" s="36">
        <f>RTD("fsxl",,"*QBS",$Q21,X$6,0.02,0.02,"Market","Recent")</f>
        <v>-0.56559121789222855</v>
      </c>
      <c r="Y21" s="37">
        <f>RTD("fsxl",,"*QBS",$Q21,Y$6,0.02,0.02,"Market","Recent")</f>
        <v>6.9428646573230848E-2</v>
      </c>
    </row>
    <row r="22" spans="2:25" ht="15.5" x14ac:dyDescent="0.35">
      <c r="B22" s="47"/>
      <c r="C22" s="48"/>
      <c r="D22" s="49"/>
      <c r="G22" t="str">
        <f>RTD("fsxl",,"*OBSY",$H$2,"C",$P22)</f>
        <v>BRN 22VC9850-ICE</v>
      </c>
      <c r="H22" s="35">
        <f>RTD("fsxl",,$G22,_xll.FSFldID(H$6))</f>
        <v>1.61</v>
      </c>
      <c r="I22" s="36">
        <f>RTD("fsxl",,$G22,_xll.FSFldID(I$6))</f>
        <v>1.65</v>
      </c>
      <c r="J22" s="36" t="str">
        <f>RTD("fsxl",,$G22,_xll.FSFldID(J$6))</f>
        <v/>
      </c>
      <c r="K22" s="36" t="str">
        <f>RTD("fsxl",,$G22,_xll.FSFldID(K$6))</f>
        <v/>
      </c>
      <c r="L22" s="36">
        <f>RTD("fsxl",,$G22,_xll.FSFldID(L$6))</f>
        <v>0</v>
      </c>
      <c r="M22" s="36">
        <f>RTD("fsxl",,"*QBS",$G22,M$6,0.02,0.02,"Market","Recent")</f>
        <v>0.44882280900108334</v>
      </c>
      <c r="N22" s="36">
        <f>RTD("fsxl",,"*QBS",$G22,N$6,0.02,0.02,"Market","Recent")</f>
        <v>0.41559030992516227</v>
      </c>
      <c r="O22" s="37">
        <f>RTD("fsxl",,"*QBS",$G22,O$6,0.02,0.02,"Market","Recent")</f>
        <v>6.9747454778943563E-2</v>
      </c>
      <c r="P22" s="24">
        <f>RTD("fsxl",,"*OBST",$H$2,"5")</f>
        <v>98.5</v>
      </c>
      <c r="Q22" t="str">
        <f>RTD("fsxl",,"*OBSY",$H$2,"P",$P22)</f>
        <v>BRN 22VP9850-ICE</v>
      </c>
      <c r="R22" s="35">
        <f>RTD("fsxl",,$Q22,_xll.FSFldID(R$6))</f>
        <v>2.96</v>
      </c>
      <c r="S22" s="36">
        <f>RTD("fsxl",,$Q22,_xll.FSFldID(S$6))</f>
        <v>3.05</v>
      </c>
      <c r="T22" s="36" t="str">
        <f>RTD("fsxl",,$Q22,_xll.FSFldID(T$6))</f>
        <v/>
      </c>
      <c r="U22" s="36" t="str">
        <f>RTD("fsxl",,$Q22,_xll.FSFldID(U$6))</f>
        <v/>
      </c>
      <c r="V22" s="36">
        <f>RTD("fsxl",,$Q22,_xll.FSFldID(V$6))</f>
        <v>0</v>
      </c>
      <c r="W22" s="36">
        <f>RTD("fsxl",,"*QBS",$Q22,W$6,0.02,0.02,"Market","Recent")</f>
        <v>0.4520033577473403</v>
      </c>
      <c r="X22" s="36">
        <f>RTD("fsxl",,"*QBS",$Q22,X$6,0.02,0.02,"Market","Recent")</f>
        <v>-0.58333850025759149</v>
      </c>
      <c r="Y22" s="37">
        <f>RTD("fsxl",,"*QBS",$Q22,Y$6,0.02,0.02,"Market","Recent")</f>
        <v>6.9284618351919097E-2</v>
      </c>
    </row>
    <row r="23" spans="2:25" ht="15.5" x14ac:dyDescent="0.35">
      <c r="B23" s="47"/>
      <c r="C23" s="48"/>
      <c r="D23" s="49"/>
      <c r="G23" t="str">
        <f>RTD("fsxl",,"*OBSY",$H$2,"C",$P23)</f>
        <v>BRN 22VC9875-ICE</v>
      </c>
      <c r="H23" s="35">
        <f>RTD("fsxl",,$G23,_xll.FSFldID(H$6))</f>
        <v>1.5</v>
      </c>
      <c r="I23" s="36">
        <f>RTD("fsxl",,$G23,_xll.FSFldID(I$6))</f>
        <v>1.55</v>
      </c>
      <c r="J23" s="36" t="str">
        <f>RTD("fsxl",,$G23,_xll.FSFldID(J$6))</f>
        <v/>
      </c>
      <c r="K23" s="36" t="str">
        <f>RTD("fsxl",,$G23,_xll.FSFldID(K$6))</f>
        <v/>
      </c>
      <c r="L23" s="36">
        <f>RTD("fsxl",,$G23,_xll.FSFldID(L$6))</f>
        <v>0</v>
      </c>
      <c r="M23" s="36">
        <f>RTD("fsxl",,"*QBS",$G23,M$6,0.02,0.02,"Market","Recent")</f>
        <v>0.44699449466567065</v>
      </c>
      <c r="N23" s="36">
        <f>RTD("fsxl",,"*QBS",$G23,N$6,0.02,0.02,"Market","Recent")</f>
        <v>0.39800578312259616</v>
      </c>
      <c r="O23" s="37">
        <f>RTD("fsxl",,"*QBS",$G23,O$6,0.02,0.02,"Market","Recent")</f>
        <v>6.9288986686754858E-2</v>
      </c>
      <c r="P23" s="24">
        <f>RTD("fsxl",,"*OBST",$H$2,"6")</f>
        <v>98.75</v>
      </c>
      <c r="Q23" t="str">
        <f>RTD("fsxl",,"*OBSY",$H$2,"P",$P23)</f>
        <v>BRN 22VP9875-ICE</v>
      </c>
      <c r="R23" s="35">
        <f>RTD("fsxl",,$Q23,_xll.FSFldID(R$6))</f>
        <v>3.11</v>
      </c>
      <c r="S23" s="36">
        <f>RTD("fsxl",,$Q23,_xll.FSFldID(S$6))</f>
        <v>3.19</v>
      </c>
      <c r="T23" s="36" t="str">
        <f>RTD("fsxl",,$Q23,_xll.FSFldID(T$6))</f>
        <v/>
      </c>
      <c r="U23" s="36" t="str">
        <f>RTD("fsxl",,$Q23,_xll.FSFldID(U$6))</f>
        <v/>
      </c>
      <c r="V23" s="36">
        <f>RTD("fsxl",,$Q23,_xll.FSFldID(V$6))</f>
        <v>0</v>
      </c>
      <c r="W23" s="36">
        <f>RTD("fsxl",,"*QBS",$Q23,W$6,0.02,0.02,"Market","Recent")</f>
        <v>0.45022599608691599</v>
      </c>
      <c r="X23" s="36">
        <f>RTD("fsxl",,"*QBS",$Q23,X$6,0.02,0.02,"Market","Recent")</f>
        <v>-0.60079121431007321</v>
      </c>
      <c r="Y23" s="37">
        <f>RTD("fsxl",,"*QBS",$Q23,Y$6,0.02,0.02,"Market","Recent")</f>
        <v>6.8831741656869824E-2</v>
      </c>
    </row>
    <row r="24" spans="2:25" ht="15.5" x14ac:dyDescent="0.35">
      <c r="B24" s="47"/>
      <c r="C24" s="48"/>
      <c r="D24" s="49"/>
      <c r="G24" t="str">
        <f>RTD("fsxl",,"*OBSY",$H$2,"C",$P24)</f>
        <v>BRN 22VC9900-ICE</v>
      </c>
      <c r="H24" s="35">
        <f>RTD("fsxl",,$G24,_xll.FSFldID(H$6))</f>
        <v>1.4</v>
      </c>
      <c r="I24" s="36">
        <f>RTD("fsxl",,$G24,_xll.FSFldID(I$6))</f>
        <v>1.45</v>
      </c>
      <c r="J24" s="36">
        <f>RTD("fsxl",,$G24,_xll.FSFldID(J$6))</f>
        <v>1.22</v>
      </c>
      <c r="K24" s="36">
        <f>RTD("fsxl",,$G24,_xll.FSFldID(K$6))</f>
        <v>-0.17</v>
      </c>
      <c r="L24" s="36">
        <f>RTD("fsxl",,$G24,_xll.FSFldID(L$6))</f>
        <v>1556</v>
      </c>
      <c r="M24" s="36">
        <f>RTD("fsxl",,"*QBS",$G24,M$6,0.02,0.02,"Market","Recent")</f>
        <v>0.44529417315974024</v>
      </c>
      <c r="N24" s="36">
        <f>RTD("fsxl",,"*QBS",$G24,N$6,0.02,0.02,"Market","Recent")</f>
        <v>0.38056663668293478</v>
      </c>
      <c r="O24" s="37">
        <f>RTD("fsxl",,"*QBS",$G24,O$6,0.02,0.02,"Market","Recent")</f>
        <v>6.867036497996569E-2</v>
      </c>
      <c r="P24" s="24">
        <f>RTD("fsxl",,"*OBST",$H$2,"7")</f>
        <v>99</v>
      </c>
      <c r="Q24" t="str">
        <f>RTD("fsxl",,"*OBSY",$H$2,"P",$P24)</f>
        <v>BRN 22VP9900-ICE</v>
      </c>
      <c r="R24" s="35">
        <f>RTD("fsxl",,$Q24,_xll.FSFldID(R$6))</f>
        <v>3.25</v>
      </c>
      <c r="S24" s="36">
        <f>RTD("fsxl",,$Q24,_xll.FSFldID(S$6))</f>
        <v>3.34</v>
      </c>
      <c r="T24" s="36">
        <f>RTD("fsxl",,$Q24,_xll.FSFldID(T$6))</f>
        <v>3.32</v>
      </c>
      <c r="U24" s="36">
        <f>RTD("fsxl",,$Q24,_xll.FSFldID(U$6))</f>
        <v>-0.48</v>
      </c>
      <c r="V24" s="36">
        <f>RTD("fsxl",,$Q24,_xll.FSFldID(V$6))</f>
        <v>1</v>
      </c>
      <c r="W24" s="36">
        <f>RTD("fsxl",,"*QBS",$Q24,W$6,0.02,0.02,"Market","Recent")</f>
        <v>0.44753075702597794</v>
      </c>
      <c r="X24" s="36">
        <f>RTD("fsxl",,"*QBS",$Q24,X$6,0.02,0.02,"Market","Recent")</f>
        <v>-0.61841756343181409</v>
      </c>
      <c r="Y24" s="37">
        <f>RTD("fsxl",,"*QBS",$Q24,Y$6,0.02,0.02,"Market","Recent")</f>
        <v>6.8364499238622062E-2</v>
      </c>
    </row>
    <row r="25" spans="2:25" ht="15.5" x14ac:dyDescent="0.35">
      <c r="B25" s="47"/>
      <c r="C25" s="48"/>
      <c r="D25" s="49"/>
      <c r="G25" t="str">
        <f>RTD("fsxl",,"*OBSY",$H$2,"C",$P25)</f>
        <v>BRN 22VC9925-ICE</v>
      </c>
      <c r="H25" s="35">
        <f>RTD("fsxl",,$G25,_xll.FSFldID(H$6))</f>
        <v>1.3</v>
      </c>
      <c r="I25" s="36">
        <f>RTD("fsxl",,$G25,_xll.FSFldID(I$6))</f>
        <v>1.35</v>
      </c>
      <c r="J25" s="36">
        <f>RTD("fsxl",,$G25,_xll.FSFldID(J$6))</f>
        <v>1.34</v>
      </c>
      <c r="K25" s="36">
        <f>RTD("fsxl",,$G25,_xll.FSFldID(K$6))</f>
        <v>0.03</v>
      </c>
      <c r="L25" s="36">
        <f>RTD("fsxl",,$G25,_xll.FSFldID(L$6))</f>
        <v>5</v>
      </c>
      <c r="M25" s="36">
        <f>RTD("fsxl",,"*QBS",$G25,M$6,0.02,0.02,"Market","Recent")</f>
        <v>0.4426625755962123</v>
      </c>
      <c r="N25" s="36">
        <f>RTD("fsxl",,"*QBS",$G25,N$6,0.02,0.02,"Market","Recent")</f>
        <v>0.36295762981658808</v>
      </c>
      <c r="O25" s="37">
        <f>RTD("fsxl",,"*QBS",$G25,O$6,0.02,0.02,"Market","Recent")</f>
        <v>6.8034499031634083E-2</v>
      </c>
      <c r="P25" s="24">
        <f>RTD("fsxl",,"*OBST",$H$2,"8")</f>
        <v>99.25</v>
      </c>
      <c r="Q25" t="str">
        <f>RTD("fsxl",,"*OBSY",$H$2,"P",$P25)</f>
        <v>BRN 22VP9925-ICE</v>
      </c>
      <c r="R25" s="35">
        <f>RTD("fsxl",,$Q25,_xll.FSFldID(R$6))</f>
        <v>3.41</v>
      </c>
      <c r="S25" s="36">
        <f>RTD("fsxl",,$Q25,_xll.FSFldID(S$6))</f>
        <v>3.49</v>
      </c>
      <c r="T25" s="36" t="str">
        <f>RTD("fsxl",,$Q25,_xll.FSFldID(T$6))</f>
        <v/>
      </c>
      <c r="U25" s="36" t="str">
        <f>RTD("fsxl",,$Q25,_xll.FSFldID(U$6))</f>
        <v/>
      </c>
      <c r="V25" s="36">
        <f>RTD("fsxl",,$Q25,_xll.FSFldID(V$6))</f>
        <v>0</v>
      </c>
      <c r="W25" s="36">
        <f>RTD("fsxl",,"*QBS",$Q25,W$6,0.02,0.02,"Market","Recent")</f>
        <v>0.44602021441691853</v>
      </c>
      <c r="X25" s="36">
        <f>RTD("fsxl",,"*QBS",$Q25,X$6,0.02,0.02,"Market","Recent")</f>
        <v>-0.63556321011786376</v>
      </c>
      <c r="Y25" s="37">
        <f>RTD("fsxl",,"*QBS",$Q25,Y$6,0.02,0.02,"Market","Recent")</f>
        <v>6.759455479234075E-2</v>
      </c>
    </row>
    <row r="26" spans="2:25" ht="15.5" x14ac:dyDescent="0.35">
      <c r="B26" s="50"/>
      <c r="C26" s="51"/>
      <c r="D26" s="52"/>
      <c r="G26" t="str">
        <f>RTD("fsxl",,"*OBSY",$H$2,"C",$P26)</f>
        <v>BRN 22VC9950-ICE</v>
      </c>
      <c r="H26" s="38">
        <f>RTD("fsxl",,$G26,_xll.FSFldID(H$6))</f>
        <v>1.22</v>
      </c>
      <c r="I26" s="39">
        <f>RTD("fsxl",,$G26,_xll.FSFldID(I$6))</f>
        <v>1.26</v>
      </c>
      <c r="J26" s="39">
        <f>RTD("fsxl",,$G26,_xll.FSFldID(J$6))</f>
        <v>0.83</v>
      </c>
      <c r="K26" s="39">
        <f>RTD("fsxl",,$G26,_xll.FSFldID(K$6))</f>
        <v>-0.4</v>
      </c>
      <c r="L26" s="39">
        <f>RTD("fsxl",,$G26,_xll.FSFldID(L$6))</f>
        <v>10</v>
      </c>
      <c r="M26" s="39">
        <f>RTD("fsxl",,"*QBS",$G26,M$6,0.02,0.02,"Market","Recent")</f>
        <v>0.4423251377078925</v>
      </c>
      <c r="N26" s="39">
        <f>RTD("fsxl",,"*QBS",$G26,N$6,0.02,0.02,"Market","Recent")</f>
        <v>0.34633827690598601</v>
      </c>
      <c r="O26" s="40">
        <f>RTD("fsxl",,"*QBS",$G26,O$6,0.02,0.02,"Market","Recent")</f>
        <v>6.6962587772584209E-2</v>
      </c>
      <c r="P26" s="24">
        <f>RTD("fsxl",,"*OBST",$H$2,"9")</f>
        <v>99.5</v>
      </c>
      <c r="Q26" t="str">
        <f>RTD("fsxl",,"*OBSY",$H$2,"P",$P26)</f>
        <v>BRN 22VP9950-ICE</v>
      </c>
      <c r="R26" s="38">
        <f>RTD("fsxl",,$Q26,_xll.FSFldID(R$6))</f>
        <v>3.55</v>
      </c>
      <c r="S26" s="39">
        <f>RTD("fsxl",,$Q26,_xll.FSFldID(S$6))</f>
        <v>3.67</v>
      </c>
      <c r="T26" s="39" t="str">
        <f>RTD("fsxl",,$Q26,_xll.FSFldID(T$6))</f>
        <v/>
      </c>
      <c r="U26" s="39" t="str">
        <f>RTD("fsxl",,$Q26,_xll.FSFldID(U$6))</f>
        <v/>
      </c>
      <c r="V26" s="39">
        <f>RTD("fsxl",,$Q26,_xll.FSFldID(V$6))</f>
        <v>0</v>
      </c>
      <c r="W26" s="39">
        <f>RTD("fsxl",,"*QBS",$Q26,W$6,0.02,0.02,"Market","Recent")</f>
        <v>0.44466945333750768</v>
      </c>
      <c r="X26" s="39">
        <f>RTD("fsxl",,"*QBS",$Q26,X$6,0.02,0.02,"Market","Recent")</f>
        <v>-0.65245396737754635</v>
      </c>
      <c r="Y26" s="40">
        <f>RTD("fsxl",,"*QBS",$Q26,Y$6,0.02,0.02,"Market","Recent")</f>
        <v>6.6672052320769018E-2</v>
      </c>
    </row>
    <row r="29" spans="2:25" ht="15" customHeight="1" x14ac:dyDescent="0.3"/>
    <row r="34" ht="15" customHeight="1" x14ac:dyDescent="0.3"/>
  </sheetData>
  <mergeCells count="8">
    <mergeCell ref="G5:O5"/>
    <mergeCell ref="Q5:Y5"/>
    <mergeCell ref="B12:D26"/>
    <mergeCell ref="B5:D5"/>
    <mergeCell ref="B6:D6"/>
    <mergeCell ref="C7:D7"/>
    <mergeCell ref="B8:D8"/>
    <mergeCell ref="B11:D11"/>
  </mergeCells>
  <phoneticPr fontId="9" type="noConversion"/>
  <pageMargins left="0.7" right="0.7" top="0.75" bottom="0.75" header="0.3" footer="0.3"/>
  <pageSetup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2:BG2188"/>
  <sheetViews>
    <sheetView zoomScale="70" zoomScaleNormal="70" workbookViewId="0">
      <selection activeCell="C4" sqref="C4"/>
    </sheetView>
  </sheetViews>
  <sheetFormatPr defaultColWidth="7.53515625" defaultRowHeight="14" x14ac:dyDescent="0.3"/>
  <cols>
    <col min="1" max="2" width="7.53515625" style="13"/>
    <col min="3" max="3" width="9.53515625" style="13" bestFit="1" customWidth="1"/>
    <col min="4" max="4" width="8.53515625" style="13" customWidth="1"/>
    <col min="5" max="5" width="8.07421875" style="13" customWidth="1"/>
    <col min="6" max="6" width="8.3828125" style="13" customWidth="1"/>
    <col min="7" max="7" width="14.53515625" style="13" bestFit="1" customWidth="1"/>
    <col min="8" max="8" width="8.3828125" style="13" customWidth="1"/>
    <col min="9" max="10" width="7.53515625" style="13"/>
    <col min="11" max="12" width="10.15234375" style="13" bestFit="1" customWidth="1"/>
    <col min="13" max="13" width="8.921875" style="13" customWidth="1"/>
    <col min="14" max="16384" width="7.53515625" style="13"/>
  </cols>
  <sheetData>
    <row r="2" spans="3:59" x14ac:dyDescent="0.3">
      <c r="C2" s="12"/>
    </row>
    <row r="3" spans="3:59" x14ac:dyDescent="0.3">
      <c r="C3" s="14"/>
      <c r="D3" s="14"/>
      <c r="E3" s="14"/>
      <c r="F3" s="14"/>
      <c r="G3" s="14"/>
    </row>
    <row r="4" spans="3:59" x14ac:dyDescent="0.3">
      <c r="C4" s="12" t="str">
        <f>_xll.OptionsIDC(D4,C5:F5,C8:O8,Q8:AC8,"NumberOfDisplayedOptions=50","UseDefaultBSParameters=False","InterestRate=0.02","DividendRate=0.02","OptionPriceField=Market","UnderlyingPriceField=Recent")</f>
        <v>Option Board</v>
      </c>
      <c r="D4" s="14" t="s">
        <v>35</v>
      </c>
      <c r="E4" s="12"/>
    </row>
    <row r="5" spans="3:59" ht="15" customHeight="1" x14ac:dyDescent="0.3">
      <c r="C5" s="2" t="s">
        <v>2</v>
      </c>
      <c r="D5" s="11" t="s">
        <v>8</v>
      </c>
      <c r="E5" s="1" t="s">
        <v>9</v>
      </c>
      <c r="F5" s="1" t="s">
        <v>10</v>
      </c>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row>
    <row r="6" spans="3:59" x14ac:dyDescent="0.3">
      <c r="C6" s="13" t="str">
        <f>RTD("fsxl",,"*OBSY",$D$4)</f>
        <v>BRN 22V-ICE</v>
      </c>
      <c r="D6" s="16">
        <f>RTD("fsxl",,$C$6,_xll.FSFldID(D$5))</f>
        <v>97.14</v>
      </c>
      <c r="E6" s="16">
        <f>RTD("fsxl",,$C$6,_xll.FSFldID(E$5))</f>
        <v>0.55000000000000004</v>
      </c>
      <c r="F6" s="16">
        <f>RTD("fsxl",,$C$6,_xll.FSFldID(F$5))</f>
        <v>5.6940000000000003E-3</v>
      </c>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row>
    <row r="7" spans="3:59" x14ac:dyDescent="0.3">
      <c r="C7" s="59" t="s">
        <v>11</v>
      </c>
      <c r="D7" s="59"/>
      <c r="E7" s="59"/>
      <c r="F7" s="59"/>
      <c r="G7" s="59"/>
      <c r="H7" s="59"/>
      <c r="I7" s="59"/>
      <c r="J7" s="59"/>
      <c r="K7" s="59"/>
      <c r="L7" s="59"/>
      <c r="M7" s="59"/>
      <c r="N7" s="59"/>
      <c r="O7" s="59"/>
      <c r="Q7" s="60" t="s">
        <v>12</v>
      </c>
      <c r="R7" s="60"/>
      <c r="S7" s="60"/>
      <c r="T7" s="60"/>
      <c r="U7" s="60"/>
      <c r="V7" s="60"/>
      <c r="W7" s="60"/>
      <c r="X7" s="60"/>
      <c r="Y7" s="60"/>
      <c r="Z7" s="60"/>
      <c r="AA7" s="60"/>
      <c r="AB7" s="60"/>
      <c r="AC7" s="60"/>
    </row>
    <row r="8" spans="3:59" x14ac:dyDescent="0.3">
      <c r="C8" s="10" t="s">
        <v>2</v>
      </c>
      <c r="D8" s="3" t="s">
        <v>13</v>
      </c>
      <c r="E8" s="3" t="s">
        <v>14</v>
      </c>
      <c r="F8" s="3" t="s">
        <v>4</v>
      </c>
      <c r="G8" s="3" t="s">
        <v>6</v>
      </c>
      <c r="H8" s="3" t="s">
        <v>8</v>
      </c>
      <c r="I8" s="3" t="s">
        <v>9</v>
      </c>
      <c r="J8" s="3" t="s">
        <v>15</v>
      </c>
      <c r="K8" s="3" t="s">
        <v>5</v>
      </c>
      <c r="L8" s="3" t="s">
        <v>20</v>
      </c>
      <c r="M8" s="3" t="s">
        <v>16</v>
      </c>
      <c r="N8" s="3" t="s">
        <v>17</v>
      </c>
      <c r="O8" s="3" t="s">
        <v>18</v>
      </c>
      <c r="P8" s="3" t="s">
        <v>19</v>
      </c>
      <c r="Q8" s="3" t="s">
        <v>2</v>
      </c>
      <c r="R8" s="3" t="s">
        <v>13</v>
      </c>
      <c r="S8" s="3" t="s">
        <v>14</v>
      </c>
      <c r="T8" s="3" t="s">
        <v>4</v>
      </c>
      <c r="U8" s="3" t="s">
        <v>6</v>
      </c>
      <c r="V8" s="3" t="s">
        <v>8</v>
      </c>
      <c r="W8" s="3" t="s">
        <v>9</v>
      </c>
      <c r="X8" s="3" t="s">
        <v>15</v>
      </c>
      <c r="Y8" s="3" t="s">
        <v>5</v>
      </c>
      <c r="Z8" s="3" t="s">
        <v>20</v>
      </c>
      <c r="AA8" s="3" t="s">
        <v>16</v>
      </c>
      <c r="AB8" s="3" t="s">
        <v>17</v>
      </c>
      <c r="AC8" s="3" t="s">
        <v>18</v>
      </c>
      <c r="AF8" s="13" t="s">
        <v>21</v>
      </c>
      <c r="AG8" s="13" t="s">
        <v>22</v>
      </c>
      <c r="AH8" s="13" t="s">
        <v>23</v>
      </c>
      <c r="AI8" s="13" t="s">
        <v>24</v>
      </c>
      <c r="AJ8" s="13" t="s">
        <v>25</v>
      </c>
      <c r="AK8" s="13" t="s">
        <v>26</v>
      </c>
      <c r="AL8" s="13" t="s">
        <v>27</v>
      </c>
      <c r="AM8" s="13" t="s">
        <v>28</v>
      </c>
      <c r="AN8" s="13" t="s">
        <v>29</v>
      </c>
      <c r="AO8" s="13" t="s">
        <v>30</v>
      </c>
      <c r="AP8" s="13" t="s">
        <v>31</v>
      </c>
    </row>
    <row r="9" spans="3:59" x14ac:dyDescent="0.3">
      <c r="C9" s="17" t="str">
        <f>RTD("fsxl",,"*OBSY",$D$4,"C",$P9)</f>
        <v>BRN 22VC9100-ICE</v>
      </c>
      <c r="D9" s="13">
        <f>RTD("fsxl",,$C9,_xll.FSFldID(D$8))</f>
        <v>6.73</v>
      </c>
      <c r="E9" s="13">
        <f>RTD("fsxl",,$C9,_xll.FSFldID(E$8))</f>
        <v>6.94</v>
      </c>
      <c r="F9" s="13" t="str">
        <f>RTD("fsxl",,$C9,_xll.FSFldID(F$8))</f>
        <v/>
      </c>
      <c r="G9" s="13" t="str">
        <f>RTD("fsxl",,$C9,_xll.FSFldID(G$8))</f>
        <v/>
      </c>
      <c r="H9" s="13" t="str">
        <f>RTD("fsxl",,$C9,_xll.FSFldID(H$8))</f>
        <v/>
      </c>
      <c r="I9" s="13" t="str">
        <f>RTD("fsxl",,$C9,_xll.FSFldID(I$8))</f>
        <v/>
      </c>
      <c r="J9" s="18">
        <f>RTD("fsxl",,$C9,_xll.FSFldID(J$8))</f>
        <v>44792.543668981481</v>
      </c>
      <c r="K9" s="13">
        <f>RTD("fsxl",,$C9,_xll.FSFldID(K$8))</f>
        <v>0</v>
      </c>
      <c r="L9" s="12">
        <f>RTD("fsxl",,$C9,_xll.FSFldID(L$8))</f>
        <v>6.32</v>
      </c>
      <c r="M9" s="13">
        <f>RTD("fsxl",,"*QBS",$C9,M$8,0.02,0.02,"Market","Recent")</f>
        <v>3.6458776075835697E-2</v>
      </c>
      <c r="N9" s="13">
        <f>RTD("fsxl",,"*QBS",$C9,N$8,0.02,0.02,"Market","Recent")</f>
        <v>0.82364401079009342</v>
      </c>
      <c r="O9" s="13">
        <f>RTD("fsxl",,"*QBS",$C9,O$8,0.02,0.02,"Market","Recent")</f>
        <v>0.56973200383066092</v>
      </c>
      <c r="P9" s="13">
        <f>RTD("fsxl",,"*OBST",$D$4,"-25")</f>
        <v>91</v>
      </c>
      <c r="Q9" s="13" t="str">
        <f>RTD("fsxl",,"*OBSY",$D$4,"P",$P9)</f>
        <v>BRN 22VP9100-ICE</v>
      </c>
      <c r="R9" s="13">
        <f>RTD("fsxl",,$Q9,_xll.FSFldID(R$8))</f>
        <v>0.7</v>
      </c>
      <c r="S9" s="13">
        <f>RTD("fsxl",,$Q9,_xll.FSFldID(S$8))</f>
        <v>0.73</v>
      </c>
      <c r="T9" s="13">
        <f>RTD("fsxl",,$Q9,_xll.FSFldID(T$8))</f>
        <v>1.22</v>
      </c>
      <c r="U9" s="13">
        <f>RTD("fsxl",,$Q9,_xll.FSFldID(U$8))</f>
        <v>0.63</v>
      </c>
      <c r="V9" s="13">
        <f>RTD("fsxl",,$Q9,_xll.FSFldID(V$8))</f>
        <v>0.63</v>
      </c>
      <c r="W9" s="13">
        <f>RTD("fsxl",,$Q9,_xll.FSFldID(W$8))</f>
        <v>-0.1</v>
      </c>
      <c r="X9" s="18">
        <f>RTD("fsxl",,$Q9,_xll.FSFldID(X$8))</f>
        <v>44792.543935185182</v>
      </c>
      <c r="Y9" s="13">
        <f>RTD("fsxl",,$Q9,_xll.FSFldID(Y$8))</f>
        <v>566</v>
      </c>
      <c r="Z9" s="13">
        <f>RTD("fsxl",,$Q9,_xll.FSFldID(Z$8))</f>
        <v>0.63</v>
      </c>
      <c r="AA9" s="13">
        <f>RTD("fsxl",,"*QBS",$Q9,AA$8,0.02,0.02,"Market","Recent")</f>
        <v>3.6384482111697362E-2</v>
      </c>
      <c r="AB9" s="13">
        <f>RTD("fsxl",,"*QBS",$Q9,AB$8,0.02,0.02,"Market","Recent")</f>
        <v>-0.17817798434481272</v>
      </c>
      <c r="AC9" s="13">
        <f>RTD("fsxl",,"*QBS",$Q9,AC$8,0.02,0.02,"Market","Recent")</f>
        <v>0.57529140086541786</v>
      </c>
      <c r="AE9" s="13">
        <v>1</v>
      </c>
      <c r="AF9" s="13">
        <f>IF(AC9="","",AC9)</f>
        <v>0.57529140086541786</v>
      </c>
      <c r="AG9" s="13">
        <f t="shared" ref="AG9:AL9" si="0">IFERROR(IF(AF9="",AVERAGE(AF10,AF8),AF9),"")</f>
        <v>0.57529140086541786</v>
      </c>
      <c r="AH9" s="13">
        <f t="shared" si="0"/>
        <v>0.57529140086541786</v>
      </c>
      <c r="AI9" s="13">
        <f t="shared" si="0"/>
        <v>0.57529140086541786</v>
      </c>
      <c r="AJ9" s="13">
        <f t="shared" si="0"/>
        <v>0.57529140086541786</v>
      </c>
      <c r="AK9" s="13">
        <f t="shared" si="0"/>
        <v>0.57529140086541786</v>
      </c>
      <c r="AL9" s="13">
        <f t="shared" si="0"/>
        <v>0.57529140086541786</v>
      </c>
      <c r="AM9" s="13">
        <f t="shared" ref="AH9:AP10" si="1">IFERROR(IF($AF9="",AVERAGE(AL10,AL8),AL9),"")</f>
        <v>0.57529140086541786</v>
      </c>
      <c r="AN9" s="13">
        <f t="shared" si="1"/>
        <v>0.57529140086541786</v>
      </c>
      <c r="AO9" s="13">
        <f t="shared" si="1"/>
        <v>0.57529140086541786</v>
      </c>
      <c r="AP9" s="13">
        <f t="shared" si="1"/>
        <v>0.57529140086541786</v>
      </c>
    </row>
    <row r="10" spans="3:59" x14ac:dyDescent="0.3">
      <c r="C10" s="17" t="str">
        <f>RTD("fsxl",,"*OBSY",$D$4,"C",$P10)</f>
        <v>BRN 22VC9125-ICE</v>
      </c>
      <c r="D10" s="12">
        <f>RTD("fsxl",,$C10,_xll.FSFldID(D$8))</f>
        <v>6.51</v>
      </c>
      <c r="E10" s="12">
        <f>RTD("fsxl",,$C10,_xll.FSFldID(E$8))</f>
        <v>6.7</v>
      </c>
      <c r="F10" s="12" t="str">
        <f>RTD("fsxl",,$C10,_xll.FSFldID(F$8))</f>
        <v/>
      </c>
      <c r="G10" s="12" t="str">
        <f>RTD("fsxl",,$C10,_xll.FSFldID(G$8))</f>
        <v/>
      </c>
      <c r="H10" s="12" t="str">
        <f>RTD("fsxl",,$C10,_xll.FSFldID(H$8))</f>
        <v/>
      </c>
      <c r="I10" s="12" t="str">
        <f>RTD("fsxl",,$C10,_xll.FSFldID(I$8))</f>
        <v/>
      </c>
      <c r="J10" s="18">
        <f>RTD("fsxl",,$C10,_xll.FSFldID(J$8))</f>
        <v>44792.543321759258</v>
      </c>
      <c r="K10" s="17">
        <f>RTD("fsxl",,$C10,_xll.FSFldID(K$8))</f>
        <v>0</v>
      </c>
      <c r="L10" s="12">
        <f>RTD("fsxl",,$C10,_xll.FSFldID(L$8))</f>
        <v>6.11</v>
      </c>
      <c r="M10" s="12">
        <f>RTD("fsxl",,"*QBS",$C10,M$8,0.02,0.02,"Market","Recent")</f>
        <v>3.7885196384456213E-2</v>
      </c>
      <c r="N10" s="12">
        <f>RTD("fsxl",,"*QBS",$C10,N$8,0.02,0.02,"Market","Recent")</f>
        <v>0.8173165140854548</v>
      </c>
      <c r="O10" s="13">
        <f>RTD("fsxl",,"*QBS",$C10,O$8,0.02,0.02,"Market","Recent")</f>
        <v>0.56059487613644277</v>
      </c>
      <c r="P10" s="13">
        <f>RTD("fsxl",,"*OBST",$D$4,"-24")</f>
        <v>91.25</v>
      </c>
      <c r="Q10" s="13" t="str">
        <f>RTD("fsxl",,"*OBSY",$D$4,"P",$P10)</f>
        <v>BRN 22VP9125-ICE</v>
      </c>
      <c r="R10" s="13">
        <f>RTD("fsxl",,$Q10,_xll.FSFldID(R$8))</f>
        <v>0.73</v>
      </c>
      <c r="S10" s="13">
        <f>RTD("fsxl",,$Q10,_xll.FSFldID(S$8))</f>
        <v>0.76</v>
      </c>
      <c r="T10" s="13">
        <f>RTD("fsxl",,$Q10,_xll.FSFldID(T$8))</f>
        <v>1.26</v>
      </c>
      <c r="U10" s="13">
        <f>RTD("fsxl",,$Q10,_xll.FSFldID(U$8))</f>
        <v>0.63</v>
      </c>
      <c r="V10" s="13">
        <f>RTD("fsxl",,$Q10,_xll.FSFldID(V$8))</f>
        <v>0.63</v>
      </c>
      <c r="W10" s="13">
        <f>RTD("fsxl",,$Q10,_xll.FSFldID(W$8))</f>
        <v>-0.14000000000000001</v>
      </c>
      <c r="X10" s="18">
        <f>RTD("fsxl",,$Q10,_xll.FSFldID(X$8))</f>
        <v>44792.543935185182</v>
      </c>
      <c r="Y10" s="13">
        <f>RTD("fsxl",,$Q10,_xll.FSFldID(Y$8))</f>
        <v>16</v>
      </c>
      <c r="Z10" s="13">
        <f>RTD("fsxl",,$Q10,_xll.FSFldID(Z$8))</f>
        <v>0.63</v>
      </c>
      <c r="AA10" s="13">
        <f>RTD("fsxl",,"*QBS",$Q10,AA$8,0.02,0.02,"Market","Recent")</f>
        <v>3.774047461817092E-2</v>
      </c>
      <c r="AB10" s="13">
        <f>RTD("fsxl",,"*QBS",$Q10,AB$8,0.02,0.02,"Market","Recent")</f>
        <v>-0.18565615742056507</v>
      </c>
      <c r="AC10" s="13">
        <f>RTD("fsxl",,"*QBS",$Q10,AC$8,0.02,0.02,"Market","Recent")</f>
        <v>0.56906572416306678</v>
      </c>
      <c r="AE10" s="13">
        <v>2</v>
      </c>
      <c r="AF10" s="13">
        <f t="shared" ref="AF10:AF33" si="2">IF(AC10="","",AC10)</f>
        <v>0.56906572416306678</v>
      </c>
      <c r="AG10" s="13">
        <f>IFERROR(IF($AF10="",AVERAGE(AF11,AF9),AF10),"")</f>
        <v>0.56906572416306678</v>
      </c>
      <c r="AH10" s="13">
        <f t="shared" si="1"/>
        <v>0.56906572416306678</v>
      </c>
      <c r="AI10" s="13">
        <f t="shared" si="1"/>
        <v>0.56906572416306678</v>
      </c>
      <c r="AJ10" s="13">
        <f t="shared" si="1"/>
        <v>0.56906572416306678</v>
      </c>
      <c r="AK10" s="13">
        <f t="shared" si="1"/>
        <v>0.56906572416306678</v>
      </c>
      <c r="AL10" s="13">
        <f t="shared" si="1"/>
        <v>0.56906572416306678</v>
      </c>
      <c r="AM10" s="13">
        <f t="shared" ref="AM10:AP10" si="3">IFERROR(IF($AF10="",AVERAGE(AL11,AL9),AL10),"")</f>
        <v>0.56906572416306678</v>
      </c>
      <c r="AN10" s="13">
        <f t="shared" si="3"/>
        <v>0.56906572416306678</v>
      </c>
      <c r="AO10" s="13">
        <f t="shared" si="3"/>
        <v>0.56906572416306678</v>
      </c>
      <c r="AP10" s="13">
        <f t="shared" si="3"/>
        <v>0.56906572416306678</v>
      </c>
    </row>
    <row r="11" spans="3:59" x14ac:dyDescent="0.3">
      <c r="C11" s="17" t="str">
        <f>RTD("fsxl",,"*OBSY",$D$4,"C",$P11)</f>
        <v>BRN 22VC9150-ICE</v>
      </c>
      <c r="D11" s="13">
        <f>RTD("fsxl",,$C11,_xll.FSFldID(D$8))</f>
        <v>6.3</v>
      </c>
      <c r="E11" s="13">
        <f>RTD("fsxl",,$C11,_xll.FSFldID(E$8))</f>
        <v>6.5</v>
      </c>
      <c r="F11" s="13" t="str">
        <f>RTD("fsxl",,$C11,_xll.FSFldID(F$8))</f>
        <v/>
      </c>
      <c r="G11" s="13" t="str">
        <f>RTD("fsxl",,$C11,_xll.FSFldID(G$8))</f>
        <v/>
      </c>
      <c r="H11" s="13" t="str">
        <f>RTD("fsxl",,$C11,_xll.FSFldID(H$8))</f>
        <v/>
      </c>
      <c r="I11" s="13" t="str">
        <f>RTD("fsxl",,$C11,_xll.FSFldID(I$8))</f>
        <v/>
      </c>
      <c r="J11" s="18">
        <f>RTD("fsxl",,$C11,_xll.FSFldID(J$8))</f>
        <v>44792.543680555558</v>
      </c>
      <c r="K11" s="17">
        <f>RTD("fsxl",,$C11,_xll.FSFldID(K$8))</f>
        <v>0</v>
      </c>
      <c r="L11" s="12">
        <f>RTD("fsxl",,$C11,_xll.FSFldID(L$8))</f>
        <v>5.91</v>
      </c>
      <c r="M11" s="13">
        <f>RTD("fsxl",,"*QBS",$C11,M$8,0.02,0.02,"Market","Recent")</f>
        <v>3.9230162390281563E-2</v>
      </c>
      <c r="N11" s="13">
        <f>RTD("fsxl",,"*QBS",$C11,N$8,0.02,0.02,"Market","Recent")</f>
        <v>0.80786814239985549</v>
      </c>
      <c r="O11" s="13">
        <f>RTD("fsxl",,"*QBS",$C11,O$8,0.02,0.02,"Market","Recent")</f>
        <v>0.55855776709312044</v>
      </c>
      <c r="P11" s="13">
        <f>RTD("fsxl",,"*OBST",$D$4,"-23")</f>
        <v>91.5</v>
      </c>
      <c r="Q11" s="13" t="str">
        <f>RTD("fsxl",,"*OBSY",$D$4,"P",$P11)</f>
        <v>BRN 22VP9150-ICE</v>
      </c>
      <c r="R11" s="13">
        <f>RTD("fsxl",,$Q11,_xll.FSFldID(R$8))</f>
        <v>0.77</v>
      </c>
      <c r="S11" s="13">
        <f>RTD("fsxl",,$Q11,_xll.FSFldID(S$8))</f>
        <v>0.8</v>
      </c>
      <c r="T11" s="13" t="str">
        <f>RTD("fsxl",,$Q11,_xll.FSFldID(T$8))</f>
        <v/>
      </c>
      <c r="U11" s="13" t="str">
        <f>RTD("fsxl",,$Q11,_xll.FSFldID(U$8))</f>
        <v/>
      </c>
      <c r="V11" s="13" t="str">
        <f>RTD("fsxl",,$Q11,_xll.FSFldID(V$8))</f>
        <v/>
      </c>
      <c r="W11" s="13" t="str">
        <f>RTD("fsxl",,$Q11,_xll.FSFldID(W$8))</f>
        <v/>
      </c>
      <c r="X11" s="18">
        <f>RTD("fsxl",,$Q11,_xll.FSFldID(X$8))</f>
        <v>44792.544039351851</v>
      </c>
      <c r="Y11" s="13">
        <f>RTD("fsxl",,$Q11,_xll.FSFldID(Y$8))</f>
        <v>0</v>
      </c>
      <c r="Z11" s="13">
        <f>RTD("fsxl",,$Q11,_xll.FSFldID(Z$8))</f>
        <v>0.82</v>
      </c>
      <c r="AA11" s="13">
        <f>RTD("fsxl",,"*QBS",$Q11,AA$8,0.02,0.02,"Market","Recent")</f>
        <v>3.908271651879025E-2</v>
      </c>
      <c r="AB11" s="13">
        <f>RTD("fsxl",,"*QBS",$Q11,AB$8,0.02,0.02,"Market","Recent")</f>
        <v>-0.19442961447305973</v>
      </c>
      <c r="AC11" s="13">
        <f>RTD("fsxl",,"*QBS",$Q11,AC$8,0.02,0.02,"Market","Recent")</f>
        <v>0.56533913448868367</v>
      </c>
      <c r="AE11" s="13">
        <v>3</v>
      </c>
      <c r="AF11" s="13">
        <f t="shared" si="2"/>
        <v>0.56533913448868367</v>
      </c>
      <c r="AG11" s="13">
        <f t="shared" ref="AG11:AP24" si="4">IFERROR(IF($AF11="",AVERAGE(AF12,AF10),AF11),"")</f>
        <v>0.56533913448868367</v>
      </c>
      <c r="AH11" s="13">
        <f t="shared" si="4"/>
        <v>0.56533913448868367</v>
      </c>
      <c r="AI11" s="13">
        <f t="shared" si="4"/>
        <v>0.56533913448868367</v>
      </c>
      <c r="AJ11" s="13">
        <f t="shared" si="4"/>
        <v>0.56533913448868367</v>
      </c>
      <c r="AK11" s="13">
        <f t="shared" si="4"/>
        <v>0.56533913448868367</v>
      </c>
      <c r="AL11" s="13">
        <f t="shared" si="4"/>
        <v>0.56533913448868367</v>
      </c>
      <c r="AM11" s="13">
        <f t="shared" si="4"/>
        <v>0.56533913448868367</v>
      </c>
      <c r="AN11" s="13">
        <f t="shared" si="4"/>
        <v>0.56533913448868367</v>
      </c>
      <c r="AO11" s="13">
        <f t="shared" si="4"/>
        <v>0.56533913448868367</v>
      </c>
      <c r="AP11" s="13">
        <f t="shared" si="4"/>
        <v>0.56533913448868367</v>
      </c>
    </row>
    <row r="12" spans="3:59" x14ac:dyDescent="0.3">
      <c r="C12" s="17" t="str">
        <f>RTD("fsxl",,"*OBSY",$D$4,"C",$P12)</f>
        <v>BRN 22VC9175-ICE</v>
      </c>
      <c r="D12" s="13">
        <f>RTD("fsxl",,$C12,_xll.FSFldID(D$8))</f>
        <v>6.09</v>
      </c>
      <c r="E12" s="13">
        <f>RTD("fsxl",,$C12,_xll.FSFldID(E$8))</f>
        <v>6.3</v>
      </c>
      <c r="F12" s="13" t="str">
        <f>RTD("fsxl",,$C12,_xll.FSFldID(F$8))</f>
        <v/>
      </c>
      <c r="G12" s="13" t="str">
        <f>RTD("fsxl",,$C12,_xll.FSFldID(G$8))</f>
        <v/>
      </c>
      <c r="H12" s="13" t="str">
        <f>RTD("fsxl",,$C12,_xll.FSFldID(H$8))</f>
        <v/>
      </c>
      <c r="I12" s="13" t="str">
        <f>RTD("fsxl",,$C12,_xll.FSFldID(I$8))</f>
        <v/>
      </c>
      <c r="J12" s="18">
        <f>RTD("fsxl",,$C12,_xll.FSFldID(J$8))</f>
        <v>44792.543680555558</v>
      </c>
      <c r="K12" s="17">
        <f>RTD("fsxl",,$C12,_xll.FSFldID(K$8))</f>
        <v>0</v>
      </c>
      <c r="L12" s="12">
        <f>RTD("fsxl",,$C12,_xll.FSFldID(L$8))</f>
        <v>5.7</v>
      </c>
      <c r="M12" s="13">
        <f>RTD("fsxl",,"*QBS",$C12,M$8,0.02,0.02,"Market","Recent")</f>
        <v>4.0595807066535441E-2</v>
      </c>
      <c r="N12" s="13">
        <f>RTD("fsxl",,"*QBS",$C12,N$8,0.02,0.02,"Market","Recent")</f>
        <v>0.79833952498061789</v>
      </c>
      <c r="O12" s="13">
        <f>RTD("fsxl",,"*QBS",$C12,O$8,0.02,0.02,"Market","Recent")</f>
        <v>0.55585782148574747</v>
      </c>
      <c r="P12" s="13">
        <f>RTD("fsxl",,"*OBST",$D$4,"-22")</f>
        <v>91.75</v>
      </c>
      <c r="Q12" s="13" t="str">
        <f>RTD("fsxl",,"*OBSY",$D$4,"P",$P12)</f>
        <v>BRN 22VP9175-ICE</v>
      </c>
      <c r="R12" s="13">
        <f>RTD("fsxl",,$Q12,_xll.FSFldID(R$8))</f>
        <v>0.81</v>
      </c>
      <c r="S12" s="13">
        <f>RTD("fsxl",,$Q12,_xll.FSFldID(S$8))</f>
        <v>0.84</v>
      </c>
      <c r="T12" s="13">
        <f>RTD("fsxl",,$Q12,_xll.FSFldID(T$8))</f>
        <v>1.1599999999999999</v>
      </c>
      <c r="U12" s="13">
        <f>RTD("fsxl",,$Q12,_xll.FSFldID(U$8))</f>
        <v>1.1399999999999999</v>
      </c>
      <c r="V12" s="13">
        <f>RTD("fsxl",,$Q12,_xll.FSFldID(V$8))</f>
        <v>1.1599999999999999</v>
      </c>
      <c r="W12" s="13">
        <f>RTD("fsxl",,$Q12,_xll.FSFldID(W$8))</f>
        <v>0.3</v>
      </c>
      <c r="X12" s="18">
        <f>RTD("fsxl",,$Q12,_xll.FSFldID(X$8))</f>
        <v>44792.54383101852</v>
      </c>
      <c r="Y12" s="13">
        <f>RTD("fsxl",,$Q12,_xll.FSFldID(Y$8))</f>
        <v>41</v>
      </c>
      <c r="Z12" s="13">
        <f>RTD("fsxl",,$Q12,_xll.FSFldID(Z$8))</f>
        <v>1.1599999999999999</v>
      </c>
      <c r="AA12" s="13">
        <f>RTD("fsxl",,"*QBS",$Q12,AA$8,0.02,0.02,"Market","Recent")</f>
        <v>4.0458046942872569E-2</v>
      </c>
      <c r="AB12" s="13">
        <f>RTD("fsxl",,"*QBS",$Q12,AB$8,0.02,0.02,"Market","Recent")</f>
        <v>-0.20332744432812444</v>
      </c>
      <c r="AC12" s="13">
        <f>RTD("fsxl",,"*QBS",$Q12,AC$8,0.02,0.02,"Market","Recent")</f>
        <v>0.56105006818972702</v>
      </c>
      <c r="AE12" s="13">
        <v>4</v>
      </c>
      <c r="AF12" s="13">
        <f t="shared" si="2"/>
        <v>0.56105006818972702</v>
      </c>
      <c r="AG12" s="13">
        <f t="shared" si="4"/>
        <v>0.56105006818972702</v>
      </c>
      <c r="AH12" s="13">
        <f t="shared" si="4"/>
        <v>0.56105006818972702</v>
      </c>
      <c r="AI12" s="13">
        <f t="shared" si="4"/>
        <v>0.56105006818972702</v>
      </c>
      <c r="AJ12" s="13">
        <f t="shared" si="4"/>
        <v>0.56105006818972702</v>
      </c>
      <c r="AK12" s="13">
        <f t="shared" si="4"/>
        <v>0.56105006818972702</v>
      </c>
      <c r="AL12" s="13">
        <f t="shared" si="4"/>
        <v>0.56105006818972702</v>
      </c>
      <c r="AM12" s="13">
        <f t="shared" si="4"/>
        <v>0.56105006818972702</v>
      </c>
      <c r="AN12" s="13">
        <f t="shared" si="4"/>
        <v>0.56105006818972702</v>
      </c>
      <c r="AO12" s="13">
        <f t="shared" si="4"/>
        <v>0.56105006818972702</v>
      </c>
      <c r="AP12" s="13">
        <f t="shared" si="4"/>
        <v>0.56105006818972702</v>
      </c>
    </row>
    <row r="13" spans="3:59" x14ac:dyDescent="0.3">
      <c r="C13" s="17" t="str">
        <f>RTD("fsxl",,"*OBSY",$D$4,"C",$P13)</f>
        <v>BRN 22VC9200-ICE</v>
      </c>
      <c r="D13" s="13">
        <f>RTD("fsxl",,$C13,_xll.FSFldID(D$8))</f>
        <v>5.89</v>
      </c>
      <c r="E13" s="13">
        <f>RTD("fsxl",,$C13,_xll.FSFldID(E$8))</f>
        <v>6.08</v>
      </c>
      <c r="F13" s="13" t="str">
        <f>RTD("fsxl",,$C13,_xll.FSFldID(F$8))</f>
        <v/>
      </c>
      <c r="G13" s="13" t="str">
        <f>RTD("fsxl",,$C13,_xll.FSFldID(G$8))</f>
        <v/>
      </c>
      <c r="H13" s="13" t="str">
        <f>RTD("fsxl",,$C13,_xll.FSFldID(H$8))</f>
        <v/>
      </c>
      <c r="I13" s="13" t="str">
        <f>RTD("fsxl",,$C13,_xll.FSFldID(I$8))</f>
        <v/>
      </c>
      <c r="J13" s="18">
        <f>RTD("fsxl",,$C13,_xll.FSFldID(J$8))</f>
        <v>44792.543680555558</v>
      </c>
      <c r="K13" s="17">
        <f>RTD("fsxl",,$C13,_xll.FSFldID(K$8))</f>
        <v>0</v>
      </c>
      <c r="L13" s="12">
        <f>RTD("fsxl",,$C13,_xll.FSFldID(L$8))</f>
        <v>5.5</v>
      </c>
      <c r="M13" s="13">
        <f>RTD("fsxl",,"*QBS",$C13,M$8,0.02,0.02,"Market","Recent")</f>
        <v>4.2031271535284236E-2</v>
      </c>
      <c r="N13" s="13">
        <f>RTD("fsxl",,"*QBS",$C13,N$8,0.02,0.02,"Market","Recent")</f>
        <v>0.78924070813608227</v>
      </c>
      <c r="O13" s="13">
        <f>RTD("fsxl",,"*QBS",$C13,O$8,0.02,0.02,"Market","Recent")</f>
        <v>0.55113708496390146</v>
      </c>
      <c r="P13" s="13">
        <f>RTD("fsxl",,"*OBST",$D$4,"-21")</f>
        <v>92</v>
      </c>
      <c r="Q13" s="13" t="str">
        <f>RTD("fsxl",,"*OBSY",$D$4,"P",$P13)</f>
        <v>BRN 22VP9200-ICE</v>
      </c>
      <c r="R13" s="13">
        <f>RTD("fsxl",,$Q13,_xll.FSFldID(R$8))</f>
        <v>0.85</v>
      </c>
      <c r="S13" s="13">
        <f>RTD("fsxl",,$Q13,_xll.FSFldID(S$8))</f>
        <v>0.88</v>
      </c>
      <c r="T13" s="13">
        <f>RTD("fsxl",,$Q13,_xll.FSFldID(T$8))</f>
        <v>1.1399999999999999</v>
      </c>
      <c r="U13" s="13">
        <f>RTD("fsxl",,$Q13,_xll.FSFldID(U$8))</f>
        <v>1.1399999999999999</v>
      </c>
      <c r="V13" s="13">
        <f>RTD("fsxl",,$Q13,_xll.FSFldID(V$8))</f>
        <v>1.1399999999999999</v>
      </c>
      <c r="W13" s="13">
        <f>RTD("fsxl",,$Q13,_xll.FSFldID(W$8))</f>
        <v>0.23</v>
      </c>
      <c r="X13" s="18">
        <f>RTD("fsxl",,$Q13,_xll.FSFldID(X$8))</f>
        <v>44792.544050925928</v>
      </c>
      <c r="Y13" s="13">
        <f>RTD("fsxl",,$Q13,_xll.FSFldID(Y$8))</f>
        <v>142</v>
      </c>
      <c r="Z13" s="13">
        <f>RTD("fsxl",,$Q13,_xll.FSFldID(Z$8))</f>
        <v>1.1399999999999999</v>
      </c>
      <c r="AA13" s="13">
        <f>RTD("fsxl",,"*QBS",$Q13,AA$8,0.02,0.02,"Market","Recent")</f>
        <v>4.1871568111696372E-2</v>
      </c>
      <c r="AB13" s="13">
        <f>RTD("fsxl",,"*QBS",$Q13,AB$8,0.02,0.02,"Market","Recent")</f>
        <v>-0.21236984130202088</v>
      </c>
      <c r="AC13" s="13">
        <f>RTD("fsxl",,"*QBS",$Q13,AC$8,0.02,0.02,"Market","Recent")</f>
        <v>0.55621910434955524</v>
      </c>
      <c r="AE13" s="13">
        <v>5</v>
      </c>
      <c r="AF13" s="13">
        <f t="shared" si="2"/>
        <v>0.55621910434955524</v>
      </c>
      <c r="AG13" s="13">
        <f t="shared" si="4"/>
        <v>0.55621910434955524</v>
      </c>
      <c r="AH13" s="13">
        <f t="shared" si="4"/>
        <v>0.55621910434955524</v>
      </c>
      <c r="AI13" s="13">
        <f t="shared" si="4"/>
        <v>0.55621910434955524</v>
      </c>
      <c r="AJ13" s="13">
        <f t="shared" si="4"/>
        <v>0.55621910434955524</v>
      </c>
      <c r="AK13" s="13">
        <f t="shared" si="4"/>
        <v>0.55621910434955524</v>
      </c>
      <c r="AL13" s="13">
        <f t="shared" si="4"/>
        <v>0.55621910434955524</v>
      </c>
      <c r="AM13" s="13">
        <f t="shared" si="4"/>
        <v>0.55621910434955524</v>
      </c>
      <c r="AN13" s="13">
        <f t="shared" si="4"/>
        <v>0.55621910434955524</v>
      </c>
      <c r="AO13" s="13">
        <f t="shared" si="4"/>
        <v>0.55621910434955524</v>
      </c>
      <c r="AP13" s="13">
        <f t="shared" si="4"/>
        <v>0.55621910434955524</v>
      </c>
    </row>
    <row r="14" spans="3:59" x14ac:dyDescent="0.3">
      <c r="C14" s="17" t="str">
        <f>RTD("fsxl",,"*OBSY",$D$4,"C",$P14)</f>
        <v>BRN 22VC9225-ICE</v>
      </c>
      <c r="D14" s="16">
        <f>RTD("fsxl",,$C14,_xll.FSFldID(D$8))</f>
        <v>5.68</v>
      </c>
      <c r="E14" s="16">
        <f>RTD("fsxl",,$C14,_xll.FSFldID(E$8))</f>
        <v>5.85</v>
      </c>
      <c r="F14" s="16" t="str">
        <f>RTD("fsxl",,$C14,_xll.FSFldID(F$8))</f>
        <v/>
      </c>
      <c r="G14" s="16" t="str">
        <f>RTD("fsxl",,$C14,_xll.FSFldID(G$8))</f>
        <v/>
      </c>
      <c r="H14" s="16" t="str">
        <f>RTD("fsxl",,$C14,_xll.FSFldID(H$8))</f>
        <v/>
      </c>
      <c r="I14" s="16" t="str">
        <f>RTD("fsxl",,$C14,_xll.FSFldID(I$8))</f>
        <v/>
      </c>
      <c r="J14" s="19">
        <f>RTD("fsxl",,$C14,_xll.FSFldID(J$8))</f>
        <v>44792.543680555558</v>
      </c>
      <c r="K14" s="17">
        <f>RTD("fsxl",,$C14,_xll.FSFldID(K$8))</f>
        <v>0</v>
      </c>
      <c r="L14" s="12">
        <f>RTD("fsxl",,$C14,_xll.FSFldID(L$8))</f>
        <v>5.3</v>
      </c>
      <c r="M14" s="13">
        <f>RTD("fsxl",,"*QBS",$C14,M$8,0.02,0.02,"Market","Recent")</f>
        <v>4.3609207789495119E-2</v>
      </c>
      <c r="N14" s="13">
        <f>RTD("fsxl",,"*QBS",$C14,N$8,0.02,0.02,"Market","Recent")</f>
        <v>0.78101672518684351</v>
      </c>
      <c r="O14" s="13">
        <f>RTD("fsxl",,"*QBS",$C14,O$8,0.02,0.02,"Market","Recent")</f>
        <v>0.54316520555866965</v>
      </c>
      <c r="P14" s="13">
        <f>RTD("fsxl",,"*OBST",$D$4,"-20")</f>
        <v>92.25</v>
      </c>
      <c r="Q14" s="13" t="str">
        <f>RTD("fsxl",,"*OBSY",$D$4,"P",$P14)</f>
        <v>BRN 22VP9225-ICE</v>
      </c>
      <c r="R14" s="16">
        <f>RTD("fsxl",,$Q14,_xll.FSFldID(R$8))</f>
        <v>0.89</v>
      </c>
      <c r="S14" s="16">
        <f>RTD("fsxl",,$Q14,_xll.FSFldID(S$8))</f>
        <v>0.92</v>
      </c>
      <c r="T14" s="16">
        <f>RTD("fsxl",,$Q14,_xll.FSFldID(T$8))</f>
        <v>1.1599999999999999</v>
      </c>
      <c r="U14" s="16">
        <f>RTD("fsxl",,$Q14,_xll.FSFldID(U$8))</f>
        <v>0.81</v>
      </c>
      <c r="V14" s="16">
        <f>RTD("fsxl",,$Q14,_xll.FSFldID(V$8))</f>
        <v>0.81</v>
      </c>
      <c r="W14" s="16">
        <f>RTD("fsxl",,$Q14,_xll.FSFldID(W$8))</f>
        <v>-0.15</v>
      </c>
      <c r="X14" s="19">
        <f>RTD("fsxl",,$Q14,_xll.FSFldID(X$8))</f>
        <v>44792.544050925928</v>
      </c>
      <c r="Y14" s="16">
        <f>RTD("fsxl",,$Q14,_xll.FSFldID(Y$8))</f>
        <v>19</v>
      </c>
      <c r="Z14" s="16">
        <f>RTD("fsxl",,$Q14,_xll.FSFldID(Z$8))</f>
        <v>0.81</v>
      </c>
      <c r="AA14" s="16">
        <f>RTD("fsxl",,"*QBS",$Q14,AA$8,0.02,0.02,"Market","Recent")</f>
        <v>4.3328543380867807E-2</v>
      </c>
      <c r="AB14" s="16">
        <f>RTD("fsxl",,"*QBS",$Q14,AB$8,0.02,0.02,"Market","Recent")</f>
        <v>-0.22157772751561614</v>
      </c>
      <c r="AC14" s="16">
        <f>RTD("fsxl",,"*QBS",$Q14,AC$8,0.02,0.02,"Market","Recent")</f>
        <v>0.55086308058661326</v>
      </c>
      <c r="AD14" s="16"/>
      <c r="AE14" s="13">
        <v>6</v>
      </c>
      <c r="AF14" s="13">
        <f t="shared" si="2"/>
        <v>0.55086308058661326</v>
      </c>
      <c r="AG14" s="13">
        <f t="shared" si="4"/>
        <v>0.55086308058661326</v>
      </c>
      <c r="AH14" s="13">
        <f t="shared" si="4"/>
        <v>0.55086308058661326</v>
      </c>
      <c r="AI14" s="13">
        <f t="shared" si="4"/>
        <v>0.55086308058661326</v>
      </c>
      <c r="AJ14" s="13">
        <f t="shared" si="4"/>
        <v>0.55086308058661326</v>
      </c>
      <c r="AK14" s="13">
        <f t="shared" si="4"/>
        <v>0.55086308058661326</v>
      </c>
      <c r="AL14" s="13">
        <f t="shared" si="4"/>
        <v>0.55086308058661326</v>
      </c>
      <c r="AM14" s="13">
        <f t="shared" si="4"/>
        <v>0.55086308058661326</v>
      </c>
      <c r="AN14" s="13">
        <f t="shared" si="4"/>
        <v>0.55086308058661326</v>
      </c>
      <c r="AO14" s="13">
        <f t="shared" si="4"/>
        <v>0.55086308058661326</v>
      </c>
      <c r="AP14" s="13">
        <f t="shared" si="4"/>
        <v>0.55086308058661326</v>
      </c>
      <c r="AQ14" s="16"/>
      <c r="AR14" s="16"/>
      <c r="AS14" s="16"/>
      <c r="AT14" s="16"/>
      <c r="AU14" s="16"/>
      <c r="AV14" s="16"/>
      <c r="AW14" s="16"/>
      <c r="AX14" s="16"/>
      <c r="AY14" s="16"/>
      <c r="AZ14" s="16"/>
      <c r="BA14" s="16"/>
      <c r="BB14" s="16"/>
      <c r="BC14" s="16"/>
      <c r="BD14" s="16"/>
      <c r="BE14" s="16"/>
      <c r="BF14" s="16"/>
      <c r="BG14" s="16"/>
    </row>
    <row r="15" spans="3:59" x14ac:dyDescent="0.3">
      <c r="C15" s="17" t="str">
        <f>RTD("fsxl",,"*OBSY",$D$4,"C",$P15)</f>
        <v>BRN 22VC9250-ICE</v>
      </c>
      <c r="D15" s="16">
        <f>RTD("fsxl",,$C15,_xll.FSFldID(D$8))</f>
        <v>5.48</v>
      </c>
      <c r="E15" s="16">
        <f>RTD("fsxl",,$C15,_xll.FSFldID(E$8))</f>
        <v>5.65</v>
      </c>
      <c r="F15" s="16" t="str">
        <f>RTD("fsxl",,$C15,_xll.FSFldID(F$8))</f>
        <v/>
      </c>
      <c r="G15" s="16" t="str">
        <f>RTD("fsxl",,$C15,_xll.FSFldID(G$8))</f>
        <v/>
      </c>
      <c r="H15" s="16" t="str">
        <f>RTD("fsxl",,$C15,_xll.FSFldID(H$8))</f>
        <v/>
      </c>
      <c r="I15" s="16" t="str">
        <f>RTD("fsxl",,$C15,_xll.FSFldID(I$8))</f>
        <v/>
      </c>
      <c r="J15" s="19">
        <f>RTD("fsxl",,$C15,_xll.FSFldID(J$8))</f>
        <v>44792.543321759258</v>
      </c>
      <c r="K15" s="17">
        <f>RTD("fsxl",,$C15,_xll.FSFldID(K$8))</f>
        <v>0</v>
      </c>
      <c r="L15" s="12">
        <f>RTD("fsxl",,$C15,_xll.FSFldID(L$8))</f>
        <v>5.1100000000000003</v>
      </c>
      <c r="M15" s="13">
        <f>RTD("fsxl",,"*QBS",$C15,M$8,0.02,0.02,"Market","Recent")</f>
        <v>4.503926616237687E-2</v>
      </c>
      <c r="N15" s="13">
        <f>RTD("fsxl",,"*QBS",$C15,N$8,0.02,0.02,"Market","Recent")</f>
        <v>0.77052687904314687</v>
      </c>
      <c r="O15" s="13">
        <f>RTD("fsxl",,"*QBS",$C15,O$8,0.02,0.02,"Market","Recent")</f>
        <v>0.54011035902365168</v>
      </c>
      <c r="P15" s="13">
        <f>RTD("fsxl",,"*OBST",$D$4,"-19")</f>
        <v>92.5</v>
      </c>
      <c r="Q15" s="13" t="str">
        <f>RTD("fsxl",,"*OBSY",$D$4,"P",$P15)</f>
        <v>BRN 22VP9250-ICE</v>
      </c>
      <c r="R15" s="16">
        <f>RTD("fsxl",,$Q15,_xll.FSFldID(R$8))</f>
        <v>0.93</v>
      </c>
      <c r="S15" s="16">
        <f>RTD("fsxl",,$Q15,_xll.FSFldID(S$8))</f>
        <v>0.97</v>
      </c>
      <c r="T15" s="16">
        <f>RTD("fsxl",,$Q15,_xll.FSFldID(T$8))</f>
        <v>1.25</v>
      </c>
      <c r="U15" s="16">
        <f>RTD("fsxl",,$Q15,_xll.FSFldID(U$8))</f>
        <v>1.2</v>
      </c>
      <c r="V15" s="16">
        <f>RTD("fsxl",,$Q15,_xll.FSFldID(V$8))</f>
        <v>1.2</v>
      </c>
      <c r="W15" s="16">
        <f>RTD("fsxl",,$Q15,_xll.FSFldID(W$8))</f>
        <v>0.18</v>
      </c>
      <c r="X15" s="19">
        <f>RTD("fsxl",,$Q15,_xll.FSFldID(X$8))</f>
        <v>44792.544062499997</v>
      </c>
      <c r="Y15" s="16">
        <f>RTD("fsxl",,$Q15,_xll.FSFldID(Y$8))</f>
        <v>283</v>
      </c>
      <c r="Z15" s="16">
        <f>RTD("fsxl",,$Q15,_xll.FSFldID(Z$8))</f>
        <v>1.2</v>
      </c>
      <c r="AA15" s="16">
        <f>RTD("fsxl",,"*QBS",$Q15,AA$8,0.02,0.02,"Market","Recent")</f>
        <v>4.4779077369863786E-2</v>
      </c>
      <c r="AB15" s="16">
        <f>RTD("fsxl",,"*QBS",$Q15,AB$8,0.02,0.02,"Market","Recent")</f>
        <v>-0.23146204728259617</v>
      </c>
      <c r="AC15" s="16">
        <f>RTD("fsxl",,"*QBS",$Q15,AC$8,0.02,0.02,"Market","Recent")</f>
        <v>0.54631391340722302</v>
      </c>
      <c r="AD15" s="16"/>
      <c r="AE15" s="13">
        <v>7</v>
      </c>
      <c r="AF15" s="13">
        <f t="shared" si="2"/>
        <v>0.54631391340722302</v>
      </c>
      <c r="AG15" s="13">
        <f>IFERROR(IF($AF15="",AVERAGE(AF16,AF14),AF15),"")</f>
        <v>0.54631391340722302</v>
      </c>
      <c r="AH15" s="13">
        <f t="shared" ref="AH15:AP15" si="5">IFERROR(IF($AF15="",AVERAGE(AG16,AG14),AG15),"")</f>
        <v>0.54631391340722302</v>
      </c>
      <c r="AI15" s="13">
        <f t="shared" si="5"/>
        <v>0.54631391340722302</v>
      </c>
      <c r="AJ15" s="13">
        <f t="shared" si="5"/>
        <v>0.54631391340722302</v>
      </c>
      <c r="AK15" s="13">
        <f t="shared" si="5"/>
        <v>0.54631391340722302</v>
      </c>
      <c r="AL15" s="13">
        <f t="shared" si="5"/>
        <v>0.54631391340722302</v>
      </c>
      <c r="AM15" s="13">
        <f t="shared" si="5"/>
        <v>0.54631391340722302</v>
      </c>
      <c r="AN15" s="13">
        <f t="shared" si="5"/>
        <v>0.54631391340722302</v>
      </c>
      <c r="AO15" s="13">
        <f t="shared" si="5"/>
        <v>0.54631391340722302</v>
      </c>
      <c r="AP15" s="13">
        <f t="shared" si="5"/>
        <v>0.54631391340722302</v>
      </c>
      <c r="AQ15" s="16"/>
      <c r="AR15" s="16"/>
      <c r="AS15" s="16"/>
      <c r="AT15" s="16"/>
      <c r="AU15" s="16"/>
      <c r="AV15" s="16"/>
      <c r="AW15" s="16"/>
      <c r="AX15" s="16"/>
      <c r="AY15" s="16"/>
      <c r="AZ15" s="16"/>
      <c r="BA15" s="16"/>
      <c r="BB15" s="16"/>
      <c r="BC15" s="16"/>
      <c r="BD15" s="16"/>
      <c r="BE15" s="16"/>
      <c r="BF15" s="16"/>
      <c r="BG15" s="16"/>
    </row>
    <row r="16" spans="3:59" x14ac:dyDescent="0.3">
      <c r="C16" s="17" t="str">
        <f>RTD("fsxl",,"*OBSY",$D$4,"C",$P16)</f>
        <v>BRN 22VC9275-ICE</v>
      </c>
      <c r="D16" s="13">
        <f>RTD("fsxl",,$C16,_xll.FSFldID(D$8))</f>
        <v>5.28</v>
      </c>
      <c r="E16" s="13">
        <f>RTD("fsxl",,$C16,_xll.FSFldID(E$8))</f>
        <v>5.45</v>
      </c>
      <c r="F16" s="13" t="str">
        <f>RTD("fsxl",,$C16,_xll.FSFldID(F$8))</f>
        <v/>
      </c>
      <c r="G16" s="13" t="str">
        <f>RTD("fsxl",,$C16,_xll.FSFldID(G$8))</f>
        <v/>
      </c>
      <c r="H16" s="13" t="str">
        <f>RTD("fsxl",,$C16,_xll.FSFldID(H$8))</f>
        <v/>
      </c>
      <c r="I16" s="13" t="str">
        <f>RTD("fsxl",,$C16,_xll.FSFldID(I$8))</f>
        <v/>
      </c>
      <c r="J16" s="18">
        <f>RTD("fsxl",,$C16,_xll.FSFldID(J$8))</f>
        <v>44792.543935185182</v>
      </c>
      <c r="K16" s="17">
        <f>RTD("fsxl",,$C16,_xll.FSFldID(K$8))</f>
        <v>0</v>
      </c>
      <c r="L16" s="12">
        <f>RTD("fsxl",,$C16,_xll.FSFldID(L$8))</f>
        <v>4.91</v>
      </c>
      <c r="M16" s="13">
        <f>RTD("fsxl",,"*QBS",$C16,M$8,0.02,0.02,"Market","Recent")</f>
        <v>4.650040800994746E-2</v>
      </c>
      <c r="N16" s="13">
        <f>RTD("fsxl",,"*QBS",$C16,N$8,0.02,0.02,"Market","Recent")</f>
        <v>0.75990583522289323</v>
      </c>
      <c r="O16" s="13">
        <f>RTD("fsxl",,"*QBS",$C16,O$8,0.02,0.02,"Market","Recent")</f>
        <v>0.53641731617908606</v>
      </c>
      <c r="P16" s="13">
        <f>RTD("fsxl",,"*OBST",$D$4,"-18")</f>
        <v>92.75</v>
      </c>
      <c r="Q16" s="13" t="str">
        <f>RTD("fsxl",,"*OBSY",$D$4,"P",$P16)</f>
        <v>BRN 22VP9275-ICE</v>
      </c>
      <c r="R16" s="13">
        <f>RTD("fsxl",,$Q16,_xll.FSFldID(R$8))</f>
        <v>0.98</v>
      </c>
      <c r="S16" s="13">
        <f>RTD("fsxl",,$Q16,_xll.FSFldID(S$8))</f>
        <v>1.01</v>
      </c>
      <c r="T16" s="13" t="str">
        <f>RTD("fsxl",,$Q16,_xll.FSFldID(T$8))</f>
        <v/>
      </c>
      <c r="U16" s="13" t="str">
        <f>RTD("fsxl",,$Q16,_xll.FSFldID(U$8))</f>
        <v/>
      </c>
      <c r="V16" s="13" t="str">
        <f>RTD("fsxl",,$Q16,_xll.FSFldID(V$8))</f>
        <v/>
      </c>
      <c r="W16" s="13" t="str">
        <f>RTD("fsxl",,$Q16,_xll.FSFldID(W$8))</f>
        <v/>
      </c>
      <c r="X16" s="18">
        <f>RTD("fsxl",,$Q16,_xll.FSFldID(X$8))</f>
        <v>44792.544050925928</v>
      </c>
      <c r="Y16" s="13">
        <f>RTD("fsxl",,$Q16,_xll.FSFldID(Y$8))</f>
        <v>0</v>
      </c>
      <c r="Z16" s="13">
        <f>RTD("fsxl",,$Q16,_xll.FSFldID(Z$8))</f>
        <v>1.07</v>
      </c>
      <c r="AA16" s="13">
        <f>RTD("fsxl",,"*QBS",$Q16,AA$8,0.02,0.02,"Market","Recent")</f>
        <v>4.6272510634691531E-2</v>
      </c>
      <c r="AB16" s="13">
        <f>RTD("fsxl",,"*QBS",$Q16,AB$8,0.02,0.02,"Market","Recent")</f>
        <v>-0.24152112493218886</v>
      </c>
      <c r="AC16" s="13">
        <f>RTD("fsxl",,"*QBS",$Q16,AC$8,0.02,0.02,"Market","Recent")</f>
        <v>0.54120387252067825</v>
      </c>
      <c r="AE16" s="13">
        <v>8</v>
      </c>
      <c r="AF16" s="13">
        <f t="shared" si="2"/>
        <v>0.54120387252067825</v>
      </c>
      <c r="AG16" s="13">
        <f t="shared" si="4"/>
        <v>0.54120387252067825</v>
      </c>
      <c r="AH16" s="13">
        <f t="shared" si="4"/>
        <v>0.54120387252067825</v>
      </c>
      <c r="AI16" s="13">
        <f t="shared" si="4"/>
        <v>0.54120387252067825</v>
      </c>
      <c r="AJ16" s="13">
        <f t="shared" si="4"/>
        <v>0.54120387252067825</v>
      </c>
      <c r="AK16" s="13">
        <f t="shared" si="4"/>
        <v>0.54120387252067825</v>
      </c>
      <c r="AL16" s="13">
        <f t="shared" si="4"/>
        <v>0.54120387252067825</v>
      </c>
      <c r="AM16" s="13">
        <f t="shared" si="4"/>
        <v>0.54120387252067825</v>
      </c>
      <c r="AN16" s="13">
        <f t="shared" si="4"/>
        <v>0.54120387252067825</v>
      </c>
      <c r="AO16" s="13">
        <f t="shared" si="4"/>
        <v>0.54120387252067825</v>
      </c>
      <c r="AP16" s="13">
        <f t="shared" si="4"/>
        <v>0.54120387252067825</v>
      </c>
    </row>
    <row r="17" spans="3:42" x14ac:dyDescent="0.3">
      <c r="C17" s="17" t="str">
        <f>RTD("fsxl",,"*OBSY",$D$4,"C",$P17)</f>
        <v>BRN 22VC9300-ICE</v>
      </c>
      <c r="D17" s="13">
        <f>RTD("fsxl",,$C17,_xll.FSFldID(D$8))</f>
        <v>5.08</v>
      </c>
      <c r="E17" s="13">
        <f>RTD("fsxl",,$C17,_xll.FSFldID(E$8))</f>
        <v>5.25</v>
      </c>
      <c r="F17" s="13" t="str">
        <f>RTD("fsxl",,$C17,_xll.FSFldID(F$8))</f>
        <v/>
      </c>
      <c r="G17" s="13" t="str">
        <f>RTD("fsxl",,$C17,_xll.FSFldID(G$8))</f>
        <v/>
      </c>
      <c r="H17" s="13" t="str">
        <f>RTD("fsxl",,$C17,_xll.FSFldID(H$8))</f>
        <v/>
      </c>
      <c r="I17" s="13" t="str">
        <f>RTD("fsxl",,$C17,_xll.FSFldID(I$8))</f>
        <v/>
      </c>
      <c r="J17" s="18">
        <f>RTD("fsxl",,$C17,_xll.FSFldID(J$8))</f>
        <v>44792.543680555558</v>
      </c>
      <c r="K17" s="17">
        <f>RTD("fsxl",,$C17,_xll.FSFldID(K$8))</f>
        <v>0</v>
      </c>
      <c r="L17" s="12">
        <f>RTD("fsxl",,$C17,_xll.FSFldID(L$8))</f>
        <v>4.72</v>
      </c>
      <c r="M17" s="13">
        <f>RTD("fsxl",,"*QBS",$C17,M$8,0.02,0.02,"Market","Recent")</f>
        <v>4.7998644275179171E-2</v>
      </c>
      <c r="N17" s="13">
        <f>RTD("fsxl",,"*QBS",$C17,N$8,0.02,0.02,"Market","Recent")</f>
        <v>0.74912621608143082</v>
      </c>
      <c r="O17" s="13">
        <f>RTD("fsxl",,"*QBS",$C17,O$8,0.02,0.02,"Market","Recent")</f>
        <v>0.5321083296567517</v>
      </c>
      <c r="P17" s="13">
        <f>RTD("fsxl",,"*OBST",$D$4,"-17")</f>
        <v>93</v>
      </c>
      <c r="Q17" s="13" t="str">
        <f>RTD("fsxl",,"*OBSY",$D$4,"P",$P17)</f>
        <v>BRN 22VP9300-ICE</v>
      </c>
      <c r="R17" s="13">
        <f>RTD("fsxl",,$Q17,_xll.FSFldID(R$8))</f>
        <v>1.03</v>
      </c>
      <c r="S17" s="13">
        <f>RTD("fsxl",,$Q17,_xll.FSFldID(S$8))</f>
        <v>1.06</v>
      </c>
      <c r="T17" s="13">
        <f>RTD("fsxl",,$Q17,_xll.FSFldID(T$8))</f>
        <v>1.74</v>
      </c>
      <c r="U17" s="13">
        <f>RTD("fsxl",,$Q17,_xll.FSFldID(U$8))</f>
        <v>1.3</v>
      </c>
      <c r="V17" s="13">
        <f>RTD("fsxl",,$Q17,_xll.FSFldID(V$8))</f>
        <v>1.43</v>
      </c>
      <c r="W17" s="13">
        <f>RTD("fsxl",,$Q17,_xll.FSFldID(W$8))</f>
        <v>0.3</v>
      </c>
      <c r="X17" s="18">
        <f>RTD("fsxl",,$Q17,_xll.FSFldID(X$8))</f>
        <v>44792.543935185182</v>
      </c>
      <c r="Y17" s="13">
        <f>RTD("fsxl",,$Q17,_xll.FSFldID(Y$8))</f>
        <v>216</v>
      </c>
      <c r="Z17" s="13">
        <f>RTD("fsxl",,$Q17,_xll.FSFldID(Z$8))</f>
        <v>1.43</v>
      </c>
      <c r="AA17" s="13">
        <f>RTD("fsxl",,"*QBS",$Q17,AA$8,0.02,0.02,"Market","Recent")</f>
        <v>4.7747427958042821E-2</v>
      </c>
      <c r="AB17" s="13">
        <f>RTD("fsxl",,"*QBS",$Q17,AB$8,0.02,0.02,"Market","Recent")</f>
        <v>-0.25222894082944919</v>
      </c>
      <c r="AC17" s="13">
        <f>RTD("fsxl",,"*QBS",$Q17,AC$8,0.02,0.02,"Market","Recent")</f>
        <v>0.5368047499256815</v>
      </c>
      <c r="AE17" s="13">
        <v>9</v>
      </c>
      <c r="AF17" s="13">
        <f t="shared" si="2"/>
        <v>0.5368047499256815</v>
      </c>
      <c r="AG17" s="13">
        <f t="shared" si="4"/>
        <v>0.5368047499256815</v>
      </c>
      <c r="AH17" s="13">
        <f t="shared" si="4"/>
        <v>0.5368047499256815</v>
      </c>
      <c r="AI17" s="13">
        <f t="shared" si="4"/>
        <v>0.5368047499256815</v>
      </c>
      <c r="AJ17" s="13">
        <f t="shared" si="4"/>
        <v>0.5368047499256815</v>
      </c>
      <c r="AK17" s="13">
        <f t="shared" si="4"/>
        <v>0.5368047499256815</v>
      </c>
      <c r="AL17" s="13">
        <f t="shared" si="4"/>
        <v>0.5368047499256815</v>
      </c>
      <c r="AM17" s="13">
        <f t="shared" si="4"/>
        <v>0.5368047499256815</v>
      </c>
      <c r="AN17" s="13">
        <f t="shared" si="4"/>
        <v>0.5368047499256815</v>
      </c>
      <c r="AO17" s="13">
        <f t="shared" si="4"/>
        <v>0.5368047499256815</v>
      </c>
      <c r="AP17" s="13">
        <f t="shared" si="4"/>
        <v>0.5368047499256815</v>
      </c>
    </row>
    <row r="18" spans="3:42" x14ac:dyDescent="0.3">
      <c r="C18" s="17" t="str">
        <f>RTD("fsxl",,"*OBSY",$D$4,"C",$P18)</f>
        <v>BRN 22VC9325-ICE</v>
      </c>
      <c r="D18" s="13">
        <f>RTD("fsxl",,$C18,_xll.FSFldID(D$8))</f>
        <v>4.9000000000000004</v>
      </c>
      <c r="E18" s="13">
        <f>RTD("fsxl",,$C18,_xll.FSFldID(E$8))</f>
        <v>5.05</v>
      </c>
      <c r="F18" s="13" t="str">
        <f>RTD("fsxl",,$C18,_xll.FSFldID(F$8))</f>
        <v/>
      </c>
      <c r="G18" s="13" t="str">
        <f>RTD("fsxl",,$C18,_xll.FSFldID(G$8))</f>
        <v/>
      </c>
      <c r="H18" s="13" t="str">
        <f>RTD("fsxl",,$C18,_xll.FSFldID(H$8))</f>
        <v/>
      </c>
      <c r="I18" s="13" t="str">
        <f>RTD("fsxl",,$C18,_xll.FSFldID(I$8))</f>
        <v/>
      </c>
      <c r="J18" s="18">
        <f>RTD("fsxl",,$C18,_xll.FSFldID(J$8))</f>
        <v>44792.54383101852</v>
      </c>
      <c r="K18" s="17">
        <f>RTD("fsxl",,$C18,_xll.FSFldID(K$8))</f>
        <v>0</v>
      </c>
      <c r="L18" s="12">
        <f>RTD("fsxl",,$C18,_xll.FSFldID(L$8))</f>
        <v>4.54</v>
      </c>
      <c r="M18" s="13">
        <f>RTD("fsxl",,"*QBS",$C18,M$8,0.02,0.02,"Market","Recent")</f>
        <v>4.9392953358949387E-2</v>
      </c>
      <c r="N18" s="13">
        <f>RTD("fsxl",,"*QBS",$C18,N$8,0.02,0.02,"Market","Recent")</f>
        <v>0.73729467580979802</v>
      </c>
      <c r="O18" s="13">
        <f>RTD("fsxl",,"*QBS",$C18,O$8,0.02,0.02,"Market","Recent")</f>
        <v>0.52966726882455117</v>
      </c>
      <c r="P18" s="13">
        <f>RTD("fsxl",,"*OBST",$D$4,"-16")</f>
        <v>93.25</v>
      </c>
      <c r="Q18" s="13" t="str">
        <f>RTD("fsxl",,"*OBSY",$D$4,"P",$P18)</f>
        <v>BRN 22VP9325-ICE</v>
      </c>
      <c r="R18" s="13">
        <f>RTD("fsxl",,$Q18,_xll.FSFldID(R$8))</f>
        <v>1.08</v>
      </c>
      <c r="S18" s="13">
        <f>RTD("fsxl",,$Q18,_xll.FSFldID(S$8))</f>
        <v>1.1100000000000001</v>
      </c>
      <c r="T18" s="13">
        <f>RTD("fsxl",,$Q18,_xll.FSFldID(T$8))</f>
        <v>0.96</v>
      </c>
      <c r="U18" s="13">
        <f>RTD("fsxl",,$Q18,_xll.FSFldID(U$8))</f>
        <v>0.96</v>
      </c>
      <c r="V18" s="13">
        <f>RTD("fsxl",,$Q18,_xll.FSFldID(V$8))</f>
        <v>0.96</v>
      </c>
      <c r="W18" s="13">
        <f>RTD("fsxl",,$Q18,_xll.FSFldID(W$8))</f>
        <v>-0.24</v>
      </c>
      <c r="X18" s="18">
        <f>RTD("fsxl",,$Q18,_xll.FSFldID(X$8))</f>
        <v>44792.544062499997</v>
      </c>
      <c r="Y18" s="13">
        <f>RTD("fsxl",,$Q18,_xll.FSFldID(Y$8))</f>
        <v>1</v>
      </c>
      <c r="Z18" s="13">
        <f>RTD("fsxl",,$Q18,_xll.FSFldID(Z$8))</f>
        <v>0.96</v>
      </c>
      <c r="AA18" s="13">
        <f>RTD("fsxl",,"*QBS",$Q18,AA$8,0.02,0.02,"Market","Recent")</f>
        <v>4.9265122271826674E-2</v>
      </c>
      <c r="AB18" s="13">
        <f>RTD("fsxl",,"*QBS",$Q18,AB$8,0.02,0.02,"Market","Recent")</f>
        <v>-0.26312413996007045</v>
      </c>
      <c r="AC18" s="13">
        <f>RTD("fsxl",,"*QBS",$Q18,AC$8,0.02,0.02,"Market","Recent")</f>
        <v>0.53181480157525107</v>
      </c>
      <c r="AE18" s="13">
        <v>10</v>
      </c>
      <c r="AF18" s="13">
        <f t="shared" si="2"/>
        <v>0.53181480157525107</v>
      </c>
      <c r="AG18" s="13">
        <f t="shared" si="4"/>
        <v>0.53181480157525107</v>
      </c>
      <c r="AH18" s="13">
        <f t="shared" si="4"/>
        <v>0.53181480157525107</v>
      </c>
      <c r="AI18" s="13">
        <f t="shared" si="4"/>
        <v>0.53181480157525107</v>
      </c>
      <c r="AJ18" s="13">
        <f t="shared" si="4"/>
        <v>0.53181480157525107</v>
      </c>
      <c r="AK18" s="13">
        <f t="shared" si="4"/>
        <v>0.53181480157525107</v>
      </c>
      <c r="AL18" s="13">
        <f t="shared" si="4"/>
        <v>0.53181480157525107</v>
      </c>
      <c r="AM18" s="13">
        <f t="shared" si="4"/>
        <v>0.53181480157525107</v>
      </c>
      <c r="AN18" s="13">
        <f t="shared" si="4"/>
        <v>0.53181480157525107</v>
      </c>
      <c r="AO18" s="13">
        <f t="shared" si="4"/>
        <v>0.53181480157525107</v>
      </c>
      <c r="AP18" s="13">
        <f t="shared" si="4"/>
        <v>0.53181480157525107</v>
      </c>
    </row>
    <row r="19" spans="3:42" x14ac:dyDescent="0.3">
      <c r="C19" s="17" t="str">
        <f>RTD("fsxl",,"*OBSY",$D$4,"C",$P19)</f>
        <v>BRN 22VC9350-ICE</v>
      </c>
      <c r="D19" s="13">
        <f>RTD("fsxl",,$C19,_xll.FSFldID(D$8))</f>
        <v>4.6900000000000004</v>
      </c>
      <c r="E19" s="13">
        <f>RTD("fsxl",,$C19,_xll.FSFldID(E$8))</f>
        <v>4.8499999999999996</v>
      </c>
      <c r="F19" s="13" t="str">
        <f>RTD("fsxl",,$C19,_xll.FSFldID(F$8))</f>
        <v/>
      </c>
      <c r="G19" s="13" t="str">
        <f>RTD("fsxl",,$C19,_xll.FSFldID(G$8))</f>
        <v/>
      </c>
      <c r="H19" s="13" t="str">
        <f>RTD("fsxl",,$C19,_xll.FSFldID(H$8))</f>
        <v/>
      </c>
      <c r="I19" s="13" t="str">
        <f>RTD("fsxl",,$C19,_xll.FSFldID(I$8))</f>
        <v/>
      </c>
      <c r="J19" s="18">
        <f>RTD("fsxl",,$C19,_xll.FSFldID(J$8))</f>
        <v>44792.543587962966</v>
      </c>
      <c r="K19" s="17">
        <f>RTD("fsxl",,$C19,_xll.FSFldID(K$8))</f>
        <v>0</v>
      </c>
      <c r="L19" s="12">
        <f>RTD("fsxl",,$C19,_xll.FSFldID(L$8))</f>
        <v>4.3600000000000003</v>
      </c>
      <c r="M19" s="13">
        <f>RTD("fsxl",,"*QBS",$C19,M$8,0.02,0.02,"Market","Recent")</f>
        <v>5.1051160620486175E-2</v>
      </c>
      <c r="N19" s="13">
        <f>RTD("fsxl",,"*QBS",$C19,N$8,0.02,0.02,"Market","Recent")</f>
        <v>0.72656421520059666</v>
      </c>
      <c r="O19" s="13">
        <f>RTD("fsxl",,"*QBS",$C19,O$8,0.02,0.02,"Market","Recent")</f>
        <v>0.52291664752645717</v>
      </c>
      <c r="P19" s="13">
        <f>RTD("fsxl",,"*OBST",$D$4,"-15")</f>
        <v>93.5</v>
      </c>
      <c r="Q19" s="13" t="str">
        <f>RTD("fsxl",,"*OBSY",$D$4,"P",$P19)</f>
        <v>BRN 22VP9350-ICE</v>
      </c>
      <c r="R19" s="13">
        <f>RTD("fsxl",,$Q19,_xll.FSFldID(R$8))</f>
        <v>1.1399999999999999</v>
      </c>
      <c r="S19" s="13">
        <f>RTD("fsxl",,$Q19,_xll.FSFldID(S$8))</f>
        <v>1.17</v>
      </c>
      <c r="T19" s="13">
        <f>RTD("fsxl",,$Q19,_xll.FSFldID(T$8))</f>
        <v>1.84</v>
      </c>
      <c r="U19" s="13">
        <f>RTD("fsxl",,$Q19,_xll.FSFldID(U$8))</f>
        <v>1.75</v>
      </c>
      <c r="V19" s="13">
        <f>RTD("fsxl",,$Q19,_xll.FSFldID(V$8))</f>
        <v>1.75</v>
      </c>
      <c r="W19" s="13">
        <f>RTD("fsxl",,$Q19,_xll.FSFldID(W$8))</f>
        <v>0.48</v>
      </c>
      <c r="X19" s="18">
        <f>RTD("fsxl",,$Q19,_xll.FSFldID(X$8))</f>
        <v>44792.544050925928</v>
      </c>
      <c r="Y19" s="13">
        <f>RTD("fsxl",,$Q19,_xll.FSFldID(Y$8))</f>
        <v>156</v>
      </c>
      <c r="Z19" s="13">
        <f>RTD("fsxl",,$Q19,_xll.FSFldID(Z$8))</f>
        <v>1.75</v>
      </c>
      <c r="AA19" s="13">
        <f>RTD("fsxl",,"*QBS",$Q19,AA$8,0.02,0.02,"Market","Recent")</f>
        <v>5.0673607129286369E-2</v>
      </c>
      <c r="AB19" s="13">
        <f>RTD("fsxl",,"*QBS",$Q19,AB$8,0.02,0.02,"Market","Recent")</f>
        <v>-0.27504397117486129</v>
      </c>
      <c r="AC19" s="13">
        <f>RTD("fsxl",,"*QBS",$Q19,AC$8,0.02,0.02,"Market","Recent")</f>
        <v>0.52865494934871726</v>
      </c>
      <c r="AE19" s="13">
        <v>11</v>
      </c>
      <c r="AF19" s="13">
        <f t="shared" si="2"/>
        <v>0.52865494934871726</v>
      </c>
      <c r="AG19" s="13">
        <f t="shared" si="4"/>
        <v>0.52865494934871726</v>
      </c>
      <c r="AH19" s="13">
        <f t="shared" si="4"/>
        <v>0.52865494934871726</v>
      </c>
      <c r="AI19" s="13">
        <f t="shared" si="4"/>
        <v>0.52865494934871726</v>
      </c>
      <c r="AJ19" s="13">
        <f t="shared" si="4"/>
        <v>0.52865494934871726</v>
      </c>
      <c r="AK19" s="13">
        <f t="shared" si="4"/>
        <v>0.52865494934871726</v>
      </c>
      <c r="AL19" s="13">
        <f t="shared" si="4"/>
        <v>0.52865494934871726</v>
      </c>
      <c r="AM19" s="13">
        <f t="shared" si="4"/>
        <v>0.52865494934871726</v>
      </c>
      <c r="AN19" s="13">
        <f t="shared" si="4"/>
        <v>0.52865494934871726</v>
      </c>
      <c r="AO19" s="13">
        <f t="shared" si="4"/>
        <v>0.52865494934871726</v>
      </c>
      <c r="AP19" s="13">
        <f t="shared" si="4"/>
        <v>0.52865494934871726</v>
      </c>
    </row>
    <row r="20" spans="3:42" x14ac:dyDescent="0.3">
      <c r="C20" s="17" t="str">
        <f>RTD("fsxl",,"*OBSY",$D$4,"C",$P20)</f>
        <v>BRN 22VC9375-ICE</v>
      </c>
      <c r="D20" s="13">
        <f>RTD("fsxl",,$C20,_xll.FSFldID(D$8))</f>
        <v>4.49</v>
      </c>
      <c r="E20" s="13">
        <f>RTD("fsxl",,$C20,_xll.FSFldID(E$8))</f>
        <v>4.66</v>
      </c>
      <c r="F20" s="13" t="str">
        <f>RTD("fsxl",,$C20,_xll.FSFldID(F$8))</f>
        <v/>
      </c>
      <c r="G20" s="13" t="str">
        <f>RTD("fsxl",,$C20,_xll.FSFldID(G$8))</f>
        <v/>
      </c>
      <c r="H20" s="13" t="str">
        <f>RTD("fsxl",,$C20,_xll.FSFldID(H$8))</f>
        <v/>
      </c>
      <c r="I20" s="13" t="str">
        <f>RTD("fsxl",,$C20,_xll.FSFldID(I$8))</f>
        <v/>
      </c>
      <c r="J20" s="18">
        <f>RTD("fsxl",,$C20,_xll.FSFldID(J$8))</f>
        <v>44792.543321759258</v>
      </c>
      <c r="K20" s="17">
        <f>RTD("fsxl",,$C20,_xll.FSFldID(K$8))</f>
        <v>0</v>
      </c>
      <c r="L20" s="12">
        <f>RTD("fsxl",,$C20,_xll.FSFldID(L$8))</f>
        <v>4.18</v>
      </c>
      <c r="M20" s="13">
        <f>RTD("fsxl",,"*QBS",$C20,M$8,0.02,0.02,"Market","Recent")</f>
        <v>5.2605826075081991E-2</v>
      </c>
      <c r="N20" s="13">
        <f>RTD("fsxl",,"*QBS",$C20,N$8,0.02,0.02,"Market","Recent")</f>
        <v>0.71476460050640034</v>
      </c>
      <c r="O20" s="13">
        <f>RTD("fsxl",,"*QBS",$C20,O$8,0.02,0.02,"Market","Recent")</f>
        <v>0.51800843262360063</v>
      </c>
      <c r="P20" s="13">
        <f>RTD("fsxl",,"*OBST",$D$4,"-14")</f>
        <v>93.75</v>
      </c>
      <c r="Q20" s="13" t="str">
        <f>RTD("fsxl",,"*OBSY",$D$4,"P",$P20)</f>
        <v>BRN 22VP9375-ICE</v>
      </c>
      <c r="R20" s="13">
        <f>RTD("fsxl",,$Q20,_xll.FSFldID(R$8))</f>
        <v>1.19</v>
      </c>
      <c r="S20" s="13">
        <f>RTD("fsxl",,$Q20,_xll.FSFldID(S$8))</f>
        <v>1.23</v>
      </c>
      <c r="T20" s="13" t="str">
        <f>RTD("fsxl",,$Q20,_xll.FSFldID(T$8))</f>
        <v/>
      </c>
      <c r="U20" s="13" t="str">
        <f>RTD("fsxl",,$Q20,_xll.FSFldID(U$8))</f>
        <v/>
      </c>
      <c r="V20" s="13" t="str">
        <f>RTD("fsxl",,$Q20,_xll.FSFldID(V$8))</f>
        <v/>
      </c>
      <c r="W20" s="13" t="str">
        <f>RTD("fsxl",,$Q20,_xll.FSFldID(W$8))</f>
        <v/>
      </c>
      <c r="X20" s="18">
        <f>RTD("fsxl",,$Q20,_xll.FSFldID(X$8))</f>
        <v>44792.544062499997</v>
      </c>
      <c r="Y20" s="13">
        <f>RTD("fsxl",,$Q20,_xll.FSFldID(Y$8))</f>
        <v>0</v>
      </c>
      <c r="Z20" s="13">
        <f>RTD("fsxl",,$Q20,_xll.FSFldID(Z$8))</f>
        <v>1.34</v>
      </c>
      <c r="AA20" s="13">
        <f>RTD("fsxl",,"*QBS",$Q20,AA$8,0.02,0.02,"Market","Recent")</f>
        <v>5.219816064219375E-2</v>
      </c>
      <c r="AB20" s="13">
        <f>RTD("fsxl",,"*QBS",$Q20,AB$8,0.02,0.02,"Market","Recent")</f>
        <v>-0.28674254762177631</v>
      </c>
      <c r="AC20" s="13">
        <f>RTD("fsxl",,"*QBS",$Q20,AC$8,0.02,0.02,"Market","Recent")</f>
        <v>0.5236505714491736</v>
      </c>
      <c r="AE20" s="13">
        <v>12</v>
      </c>
      <c r="AF20" s="13">
        <f t="shared" si="2"/>
        <v>0.5236505714491736</v>
      </c>
      <c r="AG20" s="13">
        <f>IFERROR(IF($AF20="",AVERAGE(AF21,AF19),AF20),"")</f>
        <v>0.5236505714491736</v>
      </c>
      <c r="AH20" s="13">
        <f t="shared" ref="AH20:AP20" si="6">IFERROR(IF($AF20="",AVERAGE(AG21,AG19),AG20),"")</f>
        <v>0.5236505714491736</v>
      </c>
      <c r="AI20" s="13">
        <f t="shared" si="6"/>
        <v>0.5236505714491736</v>
      </c>
      <c r="AJ20" s="13">
        <f t="shared" si="6"/>
        <v>0.5236505714491736</v>
      </c>
      <c r="AK20" s="13">
        <f t="shared" si="6"/>
        <v>0.5236505714491736</v>
      </c>
      <c r="AL20" s="13">
        <f t="shared" si="6"/>
        <v>0.5236505714491736</v>
      </c>
      <c r="AM20" s="13">
        <f t="shared" si="6"/>
        <v>0.5236505714491736</v>
      </c>
      <c r="AN20" s="13">
        <f t="shared" si="6"/>
        <v>0.5236505714491736</v>
      </c>
      <c r="AO20" s="13">
        <f t="shared" si="6"/>
        <v>0.5236505714491736</v>
      </c>
      <c r="AP20" s="13">
        <f t="shared" si="6"/>
        <v>0.5236505714491736</v>
      </c>
    </row>
    <row r="21" spans="3:42" x14ac:dyDescent="0.3">
      <c r="C21" s="17" t="str">
        <f>RTD("fsxl",,"*OBSY",$D$4,"C",$P21)</f>
        <v>BRN 22VC9400-ICE</v>
      </c>
      <c r="D21" s="13">
        <f>RTD("fsxl",,$C21,_xll.FSFldID(D$8))</f>
        <v>4.33</v>
      </c>
      <c r="E21" s="13">
        <f>RTD("fsxl",,$C21,_xll.FSFldID(E$8))</f>
        <v>4.45</v>
      </c>
      <c r="F21" s="13" t="str">
        <f>RTD("fsxl",,$C21,_xll.FSFldID(F$8))</f>
        <v/>
      </c>
      <c r="G21" s="13" t="str">
        <f>RTD("fsxl",,$C21,_xll.FSFldID(G$8))</f>
        <v/>
      </c>
      <c r="H21" s="13" t="str">
        <f>RTD("fsxl",,$C21,_xll.FSFldID(H$8))</f>
        <v/>
      </c>
      <c r="I21" s="13" t="str">
        <f>RTD("fsxl",,$C21,_xll.FSFldID(I$8))</f>
        <v/>
      </c>
      <c r="J21" s="18">
        <f>RTD("fsxl",,$C21,_xll.FSFldID(J$8))</f>
        <v>44792.544050925928</v>
      </c>
      <c r="K21" s="17">
        <f>RTD("fsxl",,$C21,_xll.FSFldID(K$8))</f>
        <v>0</v>
      </c>
      <c r="L21" s="12">
        <f>RTD("fsxl",,$C21,_xll.FSFldID(L$8))</f>
        <v>4</v>
      </c>
      <c r="M21" s="13">
        <f>RTD("fsxl",,"*QBS",$C21,M$8,0.02,0.02,"Market","Recent")</f>
        <v>5.4026794186008878E-2</v>
      </c>
      <c r="N21" s="13">
        <f>RTD("fsxl",,"*QBS",$C21,N$8,0.02,0.02,"Market","Recent")</f>
        <v>0.70199868586902969</v>
      </c>
      <c r="O21" s="13">
        <f>RTD("fsxl",,"*QBS",$C21,O$8,0.02,0.02,"Market","Recent")</f>
        <v>0.51480695837938883</v>
      </c>
      <c r="P21" s="13">
        <f>RTD("fsxl",,"*OBST",$D$4,"-13")</f>
        <v>94</v>
      </c>
      <c r="Q21" s="13" t="str">
        <f>RTD("fsxl",,"*OBSY",$D$4,"P",$P21)</f>
        <v>BRN 22VP9400-ICE</v>
      </c>
      <c r="R21" s="13">
        <f>RTD("fsxl",,$Q21,_xll.FSFldID(R$8))</f>
        <v>1.25</v>
      </c>
      <c r="S21" s="13">
        <f>RTD("fsxl",,$Q21,_xll.FSFldID(S$8))</f>
        <v>1.29</v>
      </c>
      <c r="T21" s="13">
        <f>RTD("fsxl",,$Q21,_xll.FSFldID(T$8))</f>
        <v>1.1200000000000001</v>
      </c>
      <c r="U21" s="13">
        <f>RTD("fsxl",,$Q21,_xll.FSFldID(U$8))</f>
        <v>1.1200000000000001</v>
      </c>
      <c r="V21" s="13">
        <f>RTD("fsxl",,$Q21,_xll.FSFldID(V$8))</f>
        <v>1.1200000000000001</v>
      </c>
      <c r="W21" s="13">
        <f>RTD("fsxl",,$Q21,_xll.FSFldID(W$8))</f>
        <v>-0.28999999999999998</v>
      </c>
      <c r="X21" s="18">
        <f>RTD("fsxl",,$Q21,_xll.FSFldID(X$8))</f>
        <v>44792.544062499997</v>
      </c>
      <c r="Y21" s="13">
        <f>RTD("fsxl",,$Q21,_xll.FSFldID(Y$8))</f>
        <v>290</v>
      </c>
      <c r="Z21" s="13">
        <f>RTD("fsxl",,$Q21,_xll.FSFldID(Z$8))</f>
        <v>1.1200000000000001</v>
      </c>
      <c r="AA21" s="13">
        <f>RTD("fsxl",,"*QBS",$Q21,AA$8,0.02,0.02,"Market","Recent")</f>
        <v>5.368122172417656E-2</v>
      </c>
      <c r="AB21" s="13">
        <f>RTD("fsxl",,"*QBS",$Q21,AB$8,0.02,0.02,"Market","Recent")</f>
        <v>-0.29903522558887685</v>
      </c>
      <c r="AC21" s="13">
        <f>RTD("fsxl",,"*QBS",$Q21,AC$8,0.02,0.02,"Market","Recent")</f>
        <v>0.51919889111892736</v>
      </c>
      <c r="AE21" s="13">
        <v>13</v>
      </c>
      <c r="AF21" s="13">
        <f t="shared" si="2"/>
        <v>0.51919889111892736</v>
      </c>
      <c r="AG21" s="13">
        <f t="shared" si="4"/>
        <v>0.51919889111892736</v>
      </c>
      <c r="AH21" s="13">
        <f t="shared" si="4"/>
        <v>0.51919889111892736</v>
      </c>
      <c r="AI21" s="13">
        <f t="shared" si="4"/>
        <v>0.51919889111892736</v>
      </c>
      <c r="AJ21" s="13">
        <f t="shared" si="4"/>
        <v>0.51919889111892736</v>
      </c>
      <c r="AK21" s="13">
        <f t="shared" si="4"/>
        <v>0.51919889111892736</v>
      </c>
      <c r="AL21" s="13">
        <f t="shared" si="4"/>
        <v>0.51919889111892736</v>
      </c>
      <c r="AM21" s="13">
        <f t="shared" si="4"/>
        <v>0.51919889111892736</v>
      </c>
      <c r="AN21" s="13">
        <f t="shared" si="4"/>
        <v>0.51919889111892736</v>
      </c>
      <c r="AO21" s="13">
        <f t="shared" si="4"/>
        <v>0.51919889111892736</v>
      </c>
      <c r="AP21" s="13">
        <f t="shared" si="4"/>
        <v>0.51919889111892736</v>
      </c>
    </row>
    <row r="22" spans="3:42" x14ac:dyDescent="0.3">
      <c r="C22" s="17" t="str">
        <f>RTD("fsxl",,"*OBSY",$D$4,"C",$P22)</f>
        <v>BRN 22VC9425-ICE</v>
      </c>
      <c r="D22" s="13">
        <f>RTD("fsxl",,$C22,_xll.FSFldID(D$8))</f>
        <v>4.1399999999999997</v>
      </c>
      <c r="E22" s="13">
        <f>RTD("fsxl",,$C22,_xll.FSFldID(E$8))</f>
        <v>4.26</v>
      </c>
      <c r="F22" s="13" t="str">
        <f>RTD("fsxl",,$C22,_xll.FSFldID(F$8))</f>
        <v/>
      </c>
      <c r="G22" s="13" t="str">
        <f>RTD("fsxl",,$C22,_xll.FSFldID(G$8))</f>
        <v/>
      </c>
      <c r="H22" s="13" t="str">
        <f>RTD("fsxl",,$C22,_xll.FSFldID(H$8))</f>
        <v/>
      </c>
      <c r="I22" s="13" t="str">
        <f>RTD("fsxl",,$C22,_xll.FSFldID(I$8))</f>
        <v/>
      </c>
      <c r="J22" s="18">
        <f>RTD("fsxl",,$C22,_xll.FSFldID(J$8))</f>
        <v>44792.544062499997</v>
      </c>
      <c r="K22" s="17">
        <f>RTD("fsxl",,$C22,_xll.FSFldID(K$8))</f>
        <v>0</v>
      </c>
      <c r="L22" s="12">
        <f>RTD("fsxl",,$C22,_xll.FSFldID(L$8))</f>
        <v>3.83</v>
      </c>
      <c r="M22" s="13">
        <f>RTD("fsxl",,"*QBS",$C22,M$8,0.02,0.02,"Market","Recent")</f>
        <v>5.5577759261214485E-2</v>
      </c>
      <c r="N22" s="13">
        <f>RTD("fsxl",,"*QBS",$C22,N$8,0.02,0.02,"Market","Recent")</f>
        <v>0.68939392862940974</v>
      </c>
      <c r="O22" s="13">
        <f>RTD("fsxl",,"*QBS",$C22,O$8,0.02,0.02,"Market","Recent")</f>
        <v>0.50977761417899059</v>
      </c>
      <c r="P22" s="13">
        <f>RTD("fsxl",,"*OBST",$D$4,"-12")</f>
        <v>94.25</v>
      </c>
      <c r="Q22" s="13" t="str">
        <f>RTD("fsxl",,"*OBSY",$D$4,"P",$P22)</f>
        <v>BRN 22VP9425-ICE</v>
      </c>
      <c r="R22" s="13">
        <f>RTD("fsxl",,$Q22,_xll.FSFldID(R$8))</f>
        <v>1.31</v>
      </c>
      <c r="S22" s="13">
        <f>RTD("fsxl",,$Q22,_xll.FSFldID(S$8))</f>
        <v>1.35</v>
      </c>
      <c r="T22" s="13">
        <f>RTD("fsxl",,$Q22,_xll.FSFldID(T$8))</f>
        <v>1.57</v>
      </c>
      <c r="U22" s="13">
        <f>RTD("fsxl",,$Q22,_xll.FSFldID(U$8))</f>
        <v>1.57</v>
      </c>
      <c r="V22" s="13">
        <f>RTD("fsxl",,$Q22,_xll.FSFldID(V$8))</f>
        <v>1.57</v>
      </c>
      <c r="W22" s="13">
        <f>RTD("fsxl",,$Q22,_xll.FSFldID(W$8))</f>
        <v>0.08</v>
      </c>
      <c r="X22" s="18">
        <f>RTD("fsxl",,$Q22,_xll.FSFldID(X$8))</f>
        <v>44792.544050925928</v>
      </c>
      <c r="Y22" s="13">
        <f>RTD("fsxl",,$Q22,_xll.FSFldID(Y$8))</f>
        <v>5</v>
      </c>
      <c r="Z22" s="13">
        <f>RTD("fsxl",,$Q22,_xll.FSFldID(Z$8))</f>
        <v>1.57</v>
      </c>
      <c r="AA22" s="13">
        <f>RTD("fsxl",,"*QBS",$Q22,AA$8,0.02,0.02,"Market","Recent")</f>
        <v>5.5207873307364159E-2</v>
      </c>
      <c r="AB22" s="13">
        <f>RTD("fsxl",,"*QBS",$Q22,AB$8,0.02,0.02,"Market","Recent")</f>
        <v>-0.31155411967490493</v>
      </c>
      <c r="AC22" s="13">
        <f>RTD("fsxl",,"*QBS",$Q22,AC$8,0.02,0.02,"Market","Recent")</f>
        <v>0.5141084358788337</v>
      </c>
      <c r="AE22" s="13">
        <v>14</v>
      </c>
      <c r="AF22" s="13">
        <f t="shared" si="2"/>
        <v>0.5141084358788337</v>
      </c>
      <c r="AG22" s="13">
        <f t="shared" si="4"/>
        <v>0.5141084358788337</v>
      </c>
      <c r="AH22" s="13">
        <f t="shared" si="4"/>
        <v>0.5141084358788337</v>
      </c>
      <c r="AI22" s="13">
        <f t="shared" si="4"/>
        <v>0.5141084358788337</v>
      </c>
      <c r="AJ22" s="13">
        <f t="shared" si="4"/>
        <v>0.5141084358788337</v>
      </c>
      <c r="AK22" s="13">
        <f t="shared" si="4"/>
        <v>0.5141084358788337</v>
      </c>
      <c r="AL22" s="13">
        <f t="shared" si="4"/>
        <v>0.5141084358788337</v>
      </c>
      <c r="AM22" s="13">
        <f t="shared" si="4"/>
        <v>0.5141084358788337</v>
      </c>
      <c r="AN22" s="13">
        <f t="shared" si="4"/>
        <v>0.5141084358788337</v>
      </c>
      <c r="AO22" s="13">
        <f t="shared" si="4"/>
        <v>0.5141084358788337</v>
      </c>
      <c r="AP22" s="13">
        <f t="shared" si="4"/>
        <v>0.5141084358788337</v>
      </c>
    </row>
    <row r="23" spans="3:42" x14ac:dyDescent="0.3">
      <c r="C23" s="17" t="str">
        <f>RTD("fsxl",,"*OBSY",$D$4,"C",$P23)</f>
        <v>BRN 22VC9450-ICE</v>
      </c>
      <c r="D23" s="13">
        <f>RTD("fsxl",,$C23,_xll.FSFldID(D$8))</f>
        <v>3.95</v>
      </c>
      <c r="E23" s="13">
        <f>RTD("fsxl",,$C23,_xll.FSFldID(E$8))</f>
        <v>4.08</v>
      </c>
      <c r="F23" s="13" t="str">
        <f>RTD("fsxl",,$C23,_xll.FSFldID(F$8))</f>
        <v/>
      </c>
      <c r="G23" s="13" t="str">
        <f>RTD("fsxl",,$C23,_xll.FSFldID(G$8))</f>
        <v/>
      </c>
      <c r="H23" s="13" t="str">
        <f>RTD("fsxl",,$C23,_xll.FSFldID(H$8))</f>
        <v/>
      </c>
      <c r="I23" s="13" t="str">
        <f>RTD("fsxl",,$C23,_xll.FSFldID(I$8))</f>
        <v/>
      </c>
      <c r="J23" s="18">
        <f>RTD("fsxl",,$C23,_xll.FSFldID(J$8))</f>
        <v>44792.544039351851</v>
      </c>
      <c r="K23" s="17">
        <f>RTD("fsxl",,$C23,_xll.FSFldID(K$8))</f>
        <v>800</v>
      </c>
      <c r="L23" s="12">
        <f>RTD("fsxl",,$C23,_xll.FSFldID(L$8))</f>
        <v>3.66</v>
      </c>
      <c r="M23" s="13">
        <f>RTD("fsxl",,"*QBS",$C23,M$8,0.02,0.02,"Market","Recent")</f>
        <v>5.7075757034382259E-2</v>
      </c>
      <c r="N23" s="13">
        <f>RTD("fsxl",,"*QBS",$C23,N$8,0.02,0.02,"Market","Recent")</f>
        <v>0.67621128379482209</v>
      </c>
      <c r="O23" s="13">
        <f>RTD("fsxl",,"*QBS",$C23,O$8,0.02,0.02,"Market","Recent")</f>
        <v>0.50522929651051174</v>
      </c>
      <c r="P23" s="13">
        <f>RTD("fsxl",,"*OBST",$D$4,"-11")</f>
        <v>94.5</v>
      </c>
      <c r="Q23" s="13" t="str">
        <f>RTD("fsxl",,"*OBSY",$D$4,"P",$P23)</f>
        <v>BRN 22VP9450-ICE</v>
      </c>
      <c r="R23" s="13">
        <f>RTD("fsxl",,$Q23,_xll.FSFldID(R$8))</f>
        <v>1.38</v>
      </c>
      <c r="S23" s="13">
        <f>RTD("fsxl",,$Q23,_xll.FSFldID(S$8))</f>
        <v>1.41</v>
      </c>
      <c r="T23" s="13">
        <f>RTD("fsxl",,$Q23,_xll.FSFldID(T$8))</f>
        <v>2.23</v>
      </c>
      <c r="U23" s="13">
        <f>RTD("fsxl",,$Q23,_xll.FSFldID(U$8))</f>
        <v>1.22</v>
      </c>
      <c r="V23" s="13">
        <f>RTD("fsxl",,$Q23,_xll.FSFldID(V$8))</f>
        <v>1.22</v>
      </c>
      <c r="W23" s="13">
        <f>RTD("fsxl",,$Q23,_xll.FSFldID(W$8))</f>
        <v>-0.35</v>
      </c>
      <c r="X23" s="18">
        <f>RTD("fsxl",,$Q23,_xll.FSFldID(X$8))</f>
        <v>44792.544062499997</v>
      </c>
      <c r="Y23" s="13">
        <f>RTD("fsxl",,$Q23,_xll.FSFldID(Y$8))</f>
        <v>5</v>
      </c>
      <c r="Z23" s="13">
        <f>RTD("fsxl",,$Q23,_xll.FSFldID(Z$8))</f>
        <v>1.22</v>
      </c>
      <c r="AA23" s="13">
        <f>RTD("fsxl",,"*QBS",$Q23,AA$8,0.02,0.02,"Market","Recent")</f>
        <v>5.6682065604748179E-2</v>
      </c>
      <c r="AB23" s="13">
        <f>RTD("fsxl",,"*QBS",$Q23,AB$8,0.02,0.02,"Market","Recent")</f>
        <v>-0.32464399886407064</v>
      </c>
      <c r="AC23" s="13">
        <f>RTD("fsxl",,"*QBS",$Q23,AC$8,0.02,0.02,"Market","Recent")</f>
        <v>0.50950338027649689</v>
      </c>
      <c r="AE23" s="13">
        <v>15</v>
      </c>
      <c r="AF23" s="13">
        <f t="shared" si="2"/>
        <v>0.50950338027649689</v>
      </c>
      <c r="AG23" s="13">
        <f t="shared" si="4"/>
        <v>0.50950338027649689</v>
      </c>
      <c r="AH23" s="13">
        <f t="shared" si="4"/>
        <v>0.50950338027649689</v>
      </c>
      <c r="AI23" s="13">
        <f t="shared" si="4"/>
        <v>0.50950338027649689</v>
      </c>
      <c r="AJ23" s="13">
        <f t="shared" si="4"/>
        <v>0.50950338027649689</v>
      </c>
      <c r="AK23" s="13">
        <f t="shared" si="4"/>
        <v>0.50950338027649689</v>
      </c>
      <c r="AL23" s="13">
        <f t="shared" si="4"/>
        <v>0.50950338027649689</v>
      </c>
      <c r="AM23" s="13">
        <f t="shared" si="4"/>
        <v>0.50950338027649689</v>
      </c>
      <c r="AN23" s="13">
        <f t="shared" si="4"/>
        <v>0.50950338027649689</v>
      </c>
      <c r="AO23" s="13">
        <f t="shared" si="4"/>
        <v>0.50950338027649689</v>
      </c>
      <c r="AP23" s="13">
        <f t="shared" si="4"/>
        <v>0.50950338027649689</v>
      </c>
    </row>
    <row r="24" spans="3:42" x14ac:dyDescent="0.3">
      <c r="C24" s="17" t="str">
        <f>RTD("fsxl",,"*OBSY",$D$4,"C",$P24)</f>
        <v>BRN 22VC9475-ICE</v>
      </c>
      <c r="D24" s="13">
        <f>RTD("fsxl",,$C24,_xll.FSFldID(D$8))</f>
        <v>3.77</v>
      </c>
      <c r="E24" s="13">
        <f>RTD("fsxl",,$C24,_xll.FSFldID(E$8))</f>
        <v>3.89</v>
      </c>
      <c r="F24" s="13" t="str">
        <f>RTD("fsxl",,$C24,_xll.FSFldID(F$8))</f>
        <v/>
      </c>
      <c r="G24" s="13" t="str">
        <f>RTD("fsxl",,$C24,_xll.FSFldID(G$8))</f>
        <v/>
      </c>
      <c r="H24" s="13" t="str">
        <f>RTD("fsxl",,$C24,_xll.FSFldID(H$8))</f>
        <v/>
      </c>
      <c r="I24" s="13" t="str">
        <f>RTD("fsxl",,$C24,_xll.FSFldID(I$8))</f>
        <v/>
      </c>
      <c r="J24" s="18">
        <f>RTD("fsxl",,$C24,_xll.FSFldID(J$8))</f>
        <v>44792.543680555558</v>
      </c>
      <c r="K24" s="17">
        <f>RTD("fsxl",,$C24,_xll.FSFldID(K$8))</f>
        <v>0</v>
      </c>
      <c r="L24" s="12">
        <f>RTD("fsxl",,$C24,_xll.FSFldID(L$8))</f>
        <v>3.49</v>
      </c>
      <c r="M24" s="13">
        <f>RTD("fsxl",,"*QBS",$C24,M$8,0.02,0.02,"Market","Recent")</f>
        <v>5.8618910797109257E-2</v>
      </c>
      <c r="N24" s="13">
        <f>RTD("fsxl",,"*QBS",$C24,N$8,0.02,0.02,"Market","Recent")</f>
        <v>0.66277335806043303</v>
      </c>
      <c r="O24" s="13">
        <f>RTD("fsxl",,"*QBS",$C24,O$8,0.02,0.02,"Market","Recent")</f>
        <v>0.50001206997574266</v>
      </c>
      <c r="P24" s="13">
        <f>RTD("fsxl",,"*OBST",$D$4,"-10")</f>
        <v>94.75</v>
      </c>
      <c r="Q24" s="13" t="str">
        <f>RTD("fsxl",,"*OBSY",$D$4,"P",$P24)</f>
        <v>BRN 22VP9475-ICE</v>
      </c>
      <c r="R24" s="13">
        <f>RTD("fsxl",,$Q24,_xll.FSFldID(R$8))</f>
        <v>1.45</v>
      </c>
      <c r="S24" s="13">
        <f>RTD("fsxl",,$Q24,_xll.FSFldID(S$8))</f>
        <v>1.48</v>
      </c>
      <c r="T24" s="13" t="str">
        <f>RTD("fsxl",,$Q24,_xll.FSFldID(T$8))</f>
        <v/>
      </c>
      <c r="U24" s="13" t="str">
        <f>RTD("fsxl",,$Q24,_xll.FSFldID(U$8))</f>
        <v/>
      </c>
      <c r="V24" s="13" t="str">
        <f>RTD("fsxl",,$Q24,_xll.FSFldID(V$8))</f>
        <v/>
      </c>
      <c r="W24" s="13" t="str">
        <f>RTD("fsxl",,$Q24,_xll.FSFldID(W$8))</f>
        <v/>
      </c>
      <c r="X24" s="18">
        <f>RTD("fsxl",,$Q24,_xll.FSFldID(X$8))</f>
        <v>44792.544016203705</v>
      </c>
      <c r="Y24" s="13">
        <f>RTD("fsxl",,$Q24,_xll.FSFldID(Y$8))</f>
        <v>0</v>
      </c>
      <c r="Z24" s="13">
        <f>RTD("fsxl",,$Q24,_xll.FSFldID(Z$8))</f>
        <v>1.65</v>
      </c>
      <c r="AA24" s="13">
        <f>RTD("fsxl",,"*QBS",$Q24,AA$8,0.02,0.02,"Market","Recent")</f>
        <v>5.8092763170582172E-2</v>
      </c>
      <c r="AB24" s="13">
        <f>RTD("fsxl",,"*QBS",$Q24,AB$8,0.02,0.02,"Market","Recent")</f>
        <v>-0.33826834496685876</v>
      </c>
      <c r="AC24" s="13">
        <f>RTD("fsxl",,"*QBS",$Q24,AC$8,0.02,0.02,"Market","Recent")</f>
        <v>0.50533387375157479</v>
      </c>
      <c r="AE24" s="13">
        <v>16</v>
      </c>
      <c r="AF24" s="13">
        <f t="shared" si="2"/>
        <v>0.50533387375157479</v>
      </c>
      <c r="AG24" s="13">
        <f t="shared" si="4"/>
        <v>0.50533387375157479</v>
      </c>
      <c r="AH24" s="13">
        <f t="shared" si="4"/>
        <v>0.50533387375157479</v>
      </c>
      <c r="AI24" s="13">
        <f t="shared" si="4"/>
        <v>0.50533387375157479</v>
      </c>
      <c r="AJ24" s="13">
        <f t="shared" si="4"/>
        <v>0.50533387375157479</v>
      </c>
      <c r="AK24" s="13">
        <f t="shared" si="4"/>
        <v>0.50533387375157479</v>
      </c>
      <c r="AL24" s="13">
        <f t="shared" si="4"/>
        <v>0.50533387375157479</v>
      </c>
      <c r="AM24" s="13">
        <f t="shared" si="4"/>
        <v>0.50533387375157479</v>
      </c>
      <c r="AN24" s="13">
        <f t="shared" si="4"/>
        <v>0.50533387375157479</v>
      </c>
      <c r="AO24" s="13">
        <f t="shared" si="4"/>
        <v>0.50533387375157479</v>
      </c>
      <c r="AP24" s="13">
        <f t="shared" si="4"/>
        <v>0.50533387375157479</v>
      </c>
    </row>
    <row r="25" spans="3:42" x14ac:dyDescent="0.3">
      <c r="C25" s="17" t="str">
        <f>RTD("fsxl",,"*OBSY",$D$4,"C",$P25)</f>
        <v>BRN 22VC9500-ICE</v>
      </c>
      <c r="D25" s="13">
        <f>RTD("fsxl",,$C25,_xll.FSFldID(D$8))</f>
        <v>3.63</v>
      </c>
      <c r="E25" s="13">
        <f>RTD("fsxl",,$C25,_xll.FSFldID(E$8))</f>
        <v>3.71</v>
      </c>
      <c r="F25" s="13">
        <f>RTD("fsxl",,$C25,_xll.FSFldID(F$8))</f>
        <v>2.54</v>
      </c>
      <c r="G25" s="13">
        <f>RTD("fsxl",,$C25,_xll.FSFldID(G$8))</f>
        <v>2.54</v>
      </c>
      <c r="H25" s="13">
        <f>RTD("fsxl",,$C25,_xll.FSFldID(H$8))</f>
        <v>2.54</v>
      </c>
      <c r="I25" s="13">
        <f>RTD("fsxl",,$C25,_xll.FSFldID(I$8))</f>
        <v>-0.79</v>
      </c>
      <c r="J25" s="18">
        <f>RTD("fsxl",,$C25,_xll.FSFldID(J$8))</f>
        <v>44792.544062499997</v>
      </c>
      <c r="K25" s="17">
        <f>RTD("fsxl",,$C25,_xll.FSFldID(K$8))</f>
        <v>415</v>
      </c>
      <c r="L25" s="12">
        <f>RTD("fsxl",,$C25,_xll.FSFldID(L$8))</f>
        <v>2.54</v>
      </c>
      <c r="M25" s="13">
        <f>RTD("fsxl",,"*QBS",$C25,M$8,0.02,0.02,"Market","Recent")</f>
        <v>5.9640043376944389E-2</v>
      </c>
      <c r="N25" s="13">
        <f>RTD("fsxl",,"*QBS",$C25,N$8,0.02,0.02,"Market","Recent")</f>
        <v>0.64775230698334885</v>
      </c>
      <c r="O25" s="13">
        <f>RTD("fsxl",,"*QBS",$C25,O$8,0.02,0.02,"Market","Recent")</f>
        <v>0.49954373133034019</v>
      </c>
      <c r="P25" s="13">
        <f>RTD("fsxl",,"*OBST",$D$4,"-9")</f>
        <v>95</v>
      </c>
      <c r="Q25" s="13" t="str">
        <f>RTD("fsxl",,"*OBSY",$D$4,"P",$P25)</f>
        <v>BRN 22VP9500-ICE</v>
      </c>
      <c r="R25" s="13">
        <f>RTD("fsxl",,$Q25,_xll.FSFldID(R$8))</f>
        <v>1.52</v>
      </c>
      <c r="S25" s="13">
        <f>RTD("fsxl",,$Q25,_xll.FSFldID(S$8))</f>
        <v>1.56</v>
      </c>
      <c r="T25" s="13">
        <f>RTD("fsxl",,$Q25,_xll.FSFldID(T$8))</f>
        <v>2.42</v>
      </c>
      <c r="U25" s="13">
        <f>RTD("fsxl",,$Q25,_xll.FSFldID(U$8))</f>
        <v>1.35</v>
      </c>
      <c r="V25" s="13">
        <f>RTD("fsxl",,$Q25,_xll.FSFldID(V$8))</f>
        <v>1.35</v>
      </c>
      <c r="W25" s="13">
        <f>RTD("fsxl",,$Q25,_xll.FSFldID(W$8))</f>
        <v>-0.39</v>
      </c>
      <c r="X25" s="18">
        <f>RTD("fsxl",,$Q25,_xll.FSFldID(X$8))</f>
        <v>44792.544050925928</v>
      </c>
      <c r="Y25" s="13">
        <f>RTD("fsxl",,$Q25,_xll.FSFldID(Y$8))</f>
        <v>1772</v>
      </c>
      <c r="Z25" s="13">
        <f>RTD("fsxl",,$Q25,_xll.FSFldID(Z$8))</f>
        <v>1.35</v>
      </c>
      <c r="AA25" s="13">
        <f>RTD("fsxl",,"*QBS",$Q25,AA$8,0.02,0.02,"Market","Recent")</f>
        <v>5.9429409775285366E-2</v>
      </c>
      <c r="AB25" s="13">
        <f>RTD("fsxl",,"*QBS",$Q25,AB$8,0.02,0.02,"Market","Recent")</f>
        <v>-0.35238875858655683</v>
      </c>
      <c r="AC25" s="13">
        <f>RTD("fsxl",,"*QBS",$Q25,AC$8,0.02,0.02,"Market","Recent")</f>
        <v>0.50155492286476921</v>
      </c>
      <c r="AE25" s="13">
        <v>17</v>
      </c>
      <c r="AF25" s="13">
        <f t="shared" si="2"/>
        <v>0.50155492286476921</v>
      </c>
      <c r="AG25" s="13">
        <f>IFERROR(IF($AF25="",AVERAGE(AF26,AF24),AF25),"")</f>
        <v>0.50155492286476921</v>
      </c>
      <c r="AH25" s="13">
        <f t="shared" ref="AH25:AP25" si="7">IFERROR(IF($AF25="",AVERAGE(AG26,AG24),AG25),"")</f>
        <v>0.50155492286476921</v>
      </c>
      <c r="AI25" s="13">
        <f t="shared" si="7"/>
        <v>0.50155492286476921</v>
      </c>
      <c r="AJ25" s="13">
        <f t="shared" si="7"/>
        <v>0.50155492286476921</v>
      </c>
      <c r="AK25" s="13">
        <f t="shared" si="7"/>
        <v>0.50155492286476921</v>
      </c>
      <c r="AL25" s="13">
        <f t="shared" si="7"/>
        <v>0.50155492286476921</v>
      </c>
      <c r="AM25" s="13">
        <f t="shared" si="7"/>
        <v>0.50155492286476921</v>
      </c>
      <c r="AN25" s="13">
        <f t="shared" si="7"/>
        <v>0.50155492286476921</v>
      </c>
      <c r="AO25" s="13">
        <f t="shared" si="7"/>
        <v>0.50155492286476921</v>
      </c>
      <c r="AP25" s="13">
        <f t="shared" si="7"/>
        <v>0.50155492286476921</v>
      </c>
    </row>
    <row r="26" spans="3:42" x14ac:dyDescent="0.3">
      <c r="C26" s="17" t="str">
        <f>RTD("fsxl",,"*OBSY",$D$4,"C",$P26)</f>
        <v>BRN 22VC9525-ICE</v>
      </c>
      <c r="D26" s="13">
        <f>RTD("fsxl",,$C26,_xll.FSFldID(D$8))</f>
        <v>3.46</v>
      </c>
      <c r="E26" s="13">
        <f>RTD("fsxl",,$C26,_xll.FSFldID(E$8))</f>
        <v>3.53</v>
      </c>
      <c r="F26" s="13" t="str">
        <f>RTD("fsxl",,$C26,_xll.FSFldID(F$8))</f>
        <v/>
      </c>
      <c r="G26" s="13" t="str">
        <f>RTD("fsxl",,$C26,_xll.FSFldID(G$8))</f>
        <v/>
      </c>
      <c r="H26" s="13" t="str">
        <f>RTD("fsxl",,$C26,_xll.FSFldID(H$8))</f>
        <v/>
      </c>
      <c r="I26" s="13" t="str">
        <f>RTD("fsxl",,$C26,_xll.FSFldID(I$8))</f>
        <v/>
      </c>
      <c r="J26" s="18">
        <f>RTD("fsxl",,$C26,_xll.FSFldID(J$8))</f>
        <v>44792.544062499997</v>
      </c>
      <c r="K26" s="17">
        <f>RTD("fsxl",,$C26,_xll.FSFldID(K$8))</f>
        <v>0</v>
      </c>
      <c r="L26" s="12">
        <f>RTD("fsxl",,$C26,_xll.FSFldID(L$8))</f>
        <v>3.18</v>
      </c>
      <c r="M26" s="13">
        <f>RTD("fsxl",,"*QBS",$C26,M$8,0.02,0.02,"Market","Recent")</f>
        <v>6.1022511646362458E-2</v>
      </c>
      <c r="N26" s="13">
        <f>RTD("fsxl",,"*QBS",$C26,N$8,0.02,0.02,"Market","Recent")</f>
        <v>0.63334939986863903</v>
      </c>
      <c r="O26" s="13">
        <f>RTD("fsxl",,"*QBS",$C26,O$8,0.02,0.02,"Market","Recent")</f>
        <v>0.49505871228115167</v>
      </c>
      <c r="P26" s="13">
        <f>RTD("fsxl",,"*OBST",$D$4,"-8")</f>
        <v>95.25</v>
      </c>
      <c r="Q26" s="13" t="str">
        <f>RTD("fsxl",,"*OBSY",$D$4,"P",$P26)</f>
        <v>BRN 22VP9525-ICE</v>
      </c>
      <c r="R26" s="13">
        <f>RTD("fsxl",,$Q26,_xll.FSFldID(R$8))</f>
        <v>1.59</v>
      </c>
      <c r="S26" s="13">
        <f>RTD("fsxl",,$Q26,_xll.FSFldID(S$8))</f>
        <v>1.63</v>
      </c>
      <c r="T26" s="13" t="str">
        <f>RTD("fsxl",,$Q26,_xll.FSFldID(T$8))</f>
        <v/>
      </c>
      <c r="U26" s="13" t="str">
        <f>RTD("fsxl",,$Q26,_xll.FSFldID(U$8))</f>
        <v/>
      </c>
      <c r="V26" s="13" t="str">
        <f>RTD("fsxl",,$Q26,_xll.FSFldID(V$8))</f>
        <v/>
      </c>
      <c r="W26" s="13" t="str">
        <f>RTD("fsxl",,$Q26,_xll.FSFldID(W$8))</f>
        <v/>
      </c>
      <c r="X26" s="18">
        <f>RTD("fsxl",,$Q26,_xll.FSFldID(X$8))</f>
        <v>44792.544050925928</v>
      </c>
      <c r="Y26" s="13">
        <f>RTD("fsxl",,$Q26,_xll.FSFldID(Y$8))</f>
        <v>0</v>
      </c>
      <c r="Z26" s="13">
        <f>RTD("fsxl",,$Q26,_xll.FSFldID(Z$8))</f>
        <v>1.84</v>
      </c>
      <c r="AA26" s="13">
        <f>RTD("fsxl",,"*QBS",$Q26,AA$8,0.02,0.02,"Market","Recent")</f>
        <v>6.0918426765366712E-2</v>
      </c>
      <c r="AB26" s="13">
        <f>RTD("fsxl",,"*QBS",$Q26,AB$8,0.02,0.02,"Market","Recent")</f>
        <v>-0.36651877326604798</v>
      </c>
      <c r="AC26" s="13">
        <f>RTD("fsxl",,"*QBS",$Q26,AC$8,0.02,0.02,"Market","Recent")</f>
        <v>0.49599306428587614</v>
      </c>
      <c r="AE26" s="13">
        <v>18</v>
      </c>
      <c r="AF26" s="13">
        <f t="shared" si="2"/>
        <v>0.49599306428587614</v>
      </c>
      <c r="AG26" s="13">
        <f t="shared" ref="AG26:AK58" si="8">IFERROR(IF(AF26="",AVERAGE(AF27,AF25),AF26),"")</f>
        <v>0.49599306428587614</v>
      </c>
      <c r="AH26" s="13">
        <f t="shared" si="8"/>
        <v>0.49599306428587614</v>
      </c>
      <c r="AI26" s="13">
        <f t="shared" ref="AI26:AP26" si="9">IFERROR(IF($AF26="",AVERAGE(AH27,AH25),AH26),"")</f>
        <v>0.49599306428587614</v>
      </c>
      <c r="AJ26" s="13">
        <f t="shared" si="9"/>
        <v>0.49599306428587614</v>
      </c>
      <c r="AK26" s="13">
        <f t="shared" si="9"/>
        <v>0.49599306428587614</v>
      </c>
      <c r="AL26" s="13">
        <f t="shared" si="9"/>
        <v>0.49599306428587614</v>
      </c>
      <c r="AM26" s="13">
        <f t="shared" si="9"/>
        <v>0.49599306428587614</v>
      </c>
      <c r="AN26" s="13">
        <f t="shared" si="9"/>
        <v>0.49599306428587614</v>
      </c>
      <c r="AO26" s="13">
        <f t="shared" si="9"/>
        <v>0.49599306428587614</v>
      </c>
      <c r="AP26" s="13">
        <f t="shared" si="9"/>
        <v>0.49599306428587614</v>
      </c>
    </row>
    <row r="27" spans="3:42" x14ac:dyDescent="0.3">
      <c r="C27" s="17" t="str">
        <f>RTD("fsxl",,"*OBSY",$D$4,"C",$P27)</f>
        <v>BRN 22VC9550-ICE</v>
      </c>
      <c r="D27" s="13">
        <f>RTD("fsxl",,$C27,_xll.FSFldID(D$8))</f>
        <v>3.29</v>
      </c>
      <c r="E27" s="13">
        <f>RTD("fsxl",,$C27,_xll.FSFldID(E$8))</f>
        <v>3.36</v>
      </c>
      <c r="F27" s="13" t="str">
        <f>RTD("fsxl",,$C27,_xll.FSFldID(F$8))</f>
        <v/>
      </c>
      <c r="G27" s="13" t="str">
        <f>RTD("fsxl",,$C27,_xll.FSFldID(G$8))</f>
        <v/>
      </c>
      <c r="H27" s="13" t="str">
        <f>RTD("fsxl",,$C27,_xll.FSFldID(H$8))</f>
        <v/>
      </c>
      <c r="I27" s="13" t="str">
        <f>RTD("fsxl",,$C27,_xll.FSFldID(I$8))</f>
        <v/>
      </c>
      <c r="J27" s="18">
        <f>RTD("fsxl",,$C27,_xll.FSFldID(J$8))</f>
        <v>44792.544062499997</v>
      </c>
      <c r="K27" s="17">
        <f>RTD("fsxl",,$C27,_xll.FSFldID(K$8))</f>
        <v>0</v>
      </c>
      <c r="L27" s="12">
        <f>RTD("fsxl",,$C27,_xll.FSFldID(L$8))</f>
        <v>3.02</v>
      </c>
      <c r="M27" s="13">
        <f>RTD("fsxl",,"*QBS",$C27,M$8,0.02,0.02,"Market","Recent")</f>
        <v>6.2320639729875907E-2</v>
      </c>
      <c r="N27" s="13">
        <f>RTD("fsxl",,"*QBS",$C27,N$8,0.02,0.02,"Market","Recent")</f>
        <v>0.61846811509883515</v>
      </c>
      <c r="O27" s="13">
        <f>RTD("fsxl",,"*QBS",$C27,O$8,0.02,0.02,"Market","Recent")</f>
        <v>0.49091265330466721</v>
      </c>
      <c r="P27" s="13">
        <f>RTD("fsxl",,"*OBST",$D$4,"-7")</f>
        <v>95.5</v>
      </c>
      <c r="Q27" s="13" t="str">
        <f>RTD("fsxl",,"*OBSY",$D$4,"P",$P27)</f>
        <v>BRN 22VP9550-ICE</v>
      </c>
      <c r="R27" s="13">
        <f>RTD("fsxl",,$Q27,_xll.FSFldID(R$8))</f>
        <v>1.67</v>
      </c>
      <c r="S27" s="13">
        <f>RTD("fsxl",,$Q27,_xll.FSFldID(S$8))</f>
        <v>1.71</v>
      </c>
      <c r="T27" s="13" t="str">
        <f>RTD("fsxl",,$Q27,_xll.FSFldID(T$8))</f>
        <v/>
      </c>
      <c r="U27" s="13" t="str">
        <f>RTD("fsxl",,$Q27,_xll.FSFldID(U$8))</f>
        <v/>
      </c>
      <c r="V27" s="13" t="str">
        <f>RTD("fsxl",,$Q27,_xll.FSFldID(V$8))</f>
        <v/>
      </c>
      <c r="W27" s="13" t="str">
        <f>RTD("fsxl",,$Q27,_xll.FSFldID(W$8))</f>
        <v/>
      </c>
      <c r="X27" s="18">
        <f>RTD("fsxl",,$Q27,_xll.FSFldID(X$8))</f>
        <v>44792.544062499997</v>
      </c>
      <c r="Y27" s="13">
        <f>RTD("fsxl",,$Q27,_xll.FSFldID(Y$8))</f>
        <v>0</v>
      </c>
      <c r="Z27" s="13">
        <f>RTD("fsxl",,$Q27,_xll.FSFldID(Z$8))</f>
        <v>1.93</v>
      </c>
      <c r="AA27" s="13">
        <f>RTD("fsxl",,"*QBS",$Q27,AA$8,0.02,0.02,"Market","Recent")</f>
        <v>6.2210115791547796E-2</v>
      </c>
      <c r="AB27" s="13">
        <f>RTD("fsxl",,"*QBS",$Q27,AB$8,0.02,0.02,"Market","Recent")</f>
        <v>-0.38137721125109991</v>
      </c>
      <c r="AC27" s="13">
        <f>RTD("fsxl",,"*QBS",$Q27,AC$8,0.02,0.02,"Market","Recent")</f>
        <v>0.49185260437657369</v>
      </c>
      <c r="AE27" s="13">
        <v>19</v>
      </c>
      <c r="AF27" s="13">
        <f t="shared" si="2"/>
        <v>0.49185260437657369</v>
      </c>
      <c r="AG27" s="13">
        <f t="shared" si="8"/>
        <v>0.49185260437657369</v>
      </c>
      <c r="AH27" s="13">
        <f t="shared" si="8"/>
        <v>0.49185260437657369</v>
      </c>
      <c r="AI27" s="13">
        <f t="shared" ref="AI27:AP27" si="10">IFERROR(IF($AF27="",AVERAGE(AH28,AH26),AH27),"")</f>
        <v>0.49185260437657369</v>
      </c>
      <c r="AJ27" s="13">
        <f t="shared" si="10"/>
        <v>0.49185260437657369</v>
      </c>
      <c r="AK27" s="13">
        <f t="shared" si="10"/>
        <v>0.49185260437657369</v>
      </c>
      <c r="AL27" s="13">
        <f t="shared" si="10"/>
        <v>0.49185260437657369</v>
      </c>
      <c r="AM27" s="13">
        <f t="shared" si="10"/>
        <v>0.49185260437657369</v>
      </c>
      <c r="AN27" s="13">
        <f t="shared" si="10"/>
        <v>0.49185260437657369</v>
      </c>
      <c r="AO27" s="13">
        <f t="shared" si="10"/>
        <v>0.49185260437657369</v>
      </c>
      <c r="AP27" s="13">
        <f t="shared" si="10"/>
        <v>0.49185260437657369</v>
      </c>
    </row>
    <row r="28" spans="3:42" x14ac:dyDescent="0.3">
      <c r="C28" s="17" t="str">
        <f>RTD("fsxl",,"*OBSY",$D$4,"C",$P28)</f>
        <v>BRN 22VC9575-ICE</v>
      </c>
      <c r="D28" s="13">
        <f>RTD("fsxl",,$C28,_xll.FSFldID(D$8))</f>
        <v>3.12</v>
      </c>
      <c r="E28" s="13">
        <f>RTD("fsxl",,$C28,_xll.FSFldID(E$8))</f>
        <v>3.2</v>
      </c>
      <c r="F28" s="13" t="str">
        <f>RTD("fsxl",,$C28,_xll.FSFldID(F$8))</f>
        <v/>
      </c>
      <c r="G28" s="13" t="str">
        <f>RTD("fsxl",,$C28,_xll.FSFldID(G$8))</f>
        <v/>
      </c>
      <c r="H28" s="13" t="str">
        <f>RTD("fsxl",,$C28,_xll.FSFldID(H$8))</f>
        <v/>
      </c>
      <c r="I28" s="13" t="str">
        <f>RTD("fsxl",,$C28,_xll.FSFldID(I$8))</f>
        <v/>
      </c>
      <c r="J28" s="18">
        <f>RTD("fsxl",,$C28,_xll.FSFldID(J$8))</f>
        <v>44792.544050925928</v>
      </c>
      <c r="K28" s="17">
        <f>RTD("fsxl",,$C28,_xll.FSFldID(K$8))</f>
        <v>0</v>
      </c>
      <c r="L28" s="12">
        <f>RTD("fsxl",,$C28,_xll.FSFldID(L$8))</f>
        <v>2.88</v>
      </c>
      <c r="M28" s="13">
        <f>RTD("fsxl",,"*QBS",$C28,M$8,0.02,0.02,"Market","Recent")</f>
        <v>6.3524537411494081E-2</v>
      </c>
      <c r="N28" s="13">
        <f>RTD("fsxl",,"*QBS",$C28,N$8,0.02,0.02,"Market","Recent")</f>
        <v>0.60314750603733791</v>
      </c>
      <c r="O28" s="13">
        <f>RTD("fsxl",,"*QBS",$C28,O$8,0.02,0.02,"Market","Recent")</f>
        <v>0.4870692072823678</v>
      </c>
      <c r="P28" s="13">
        <f>RTD("fsxl",,"*OBST",$D$4,"-6")</f>
        <v>95.75</v>
      </c>
      <c r="Q28" s="13" t="str">
        <f>RTD("fsxl",,"*OBSY",$D$4,"P",$P28)</f>
        <v>BRN 22VP9575-ICE</v>
      </c>
      <c r="R28" s="13">
        <f>RTD("fsxl",,$Q28,_xll.FSFldID(R$8))</f>
        <v>1.75</v>
      </c>
      <c r="S28" s="13">
        <f>RTD("fsxl",,$Q28,_xll.FSFldID(S$8))</f>
        <v>1.8</v>
      </c>
      <c r="T28" s="13">
        <f>RTD("fsxl",,$Q28,_xll.FSFldID(T$8))</f>
        <v>2.4700000000000002</v>
      </c>
      <c r="U28" s="13">
        <f>RTD("fsxl",,$Q28,_xll.FSFldID(U$8))</f>
        <v>2.4700000000000002</v>
      </c>
      <c r="V28" s="13">
        <f>RTD("fsxl",,$Q28,_xll.FSFldID(V$8))</f>
        <v>2.4700000000000002</v>
      </c>
      <c r="W28" s="13">
        <f>RTD("fsxl",,$Q28,_xll.FSFldID(W$8))</f>
        <v>0.43</v>
      </c>
      <c r="X28" s="18">
        <f>RTD("fsxl",,$Q28,_xll.FSFldID(X$8))</f>
        <v>44792.544062499997</v>
      </c>
      <c r="Y28" s="13">
        <f>RTD("fsxl",,$Q28,_xll.FSFldID(Y$8))</f>
        <v>1</v>
      </c>
      <c r="Z28" s="13">
        <f>RTD("fsxl",,$Q28,_xll.FSFldID(Z$8))</f>
        <v>2.4700000000000002</v>
      </c>
      <c r="AA28" s="13">
        <f>RTD("fsxl",,"*QBS",$Q28,AA$8,0.02,0.02,"Market","Recent")</f>
        <v>6.3407749542604752E-2</v>
      </c>
      <c r="AB28" s="13">
        <f>RTD("fsxl",,"*QBS",$Q28,AB$8,0.02,0.02,"Market","Recent")</f>
        <v>-0.39667290668429189</v>
      </c>
      <c r="AC28" s="13">
        <f>RTD("fsxl",,"*QBS",$Q28,AC$8,0.02,0.02,"Market","Recent")</f>
        <v>0.48801575964160193</v>
      </c>
      <c r="AE28" s="13">
        <v>20</v>
      </c>
      <c r="AF28" s="13">
        <f t="shared" si="2"/>
        <v>0.48801575964160193</v>
      </c>
      <c r="AG28" s="13">
        <f t="shared" si="8"/>
        <v>0.48801575964160193</v>
      </c>
      <c r="AH28" s="13">
        <f t="shared" si="8"/>
        <v>0.48801575964160193</v>
      </c>
      <c r="AI28" s="13">
        <f t="shared" ref="AI28:AP28" si="11">IFERROR(IF($AF28="",AVERAGE(AH29,AH27),AH28),"")</f>
        <v>0.48801575964160193</v>
      </c>
      <c r="AJ28" s="13">
        <f t="shared" si="11"/>
        <v>0.48801575964160193</v>
      </c>
      <c r="AK28" s="13">
        <f t="shared" si="11"/>
        <v>0.48801575964160193</v>
      </c>
      <c r="AL28" s="13">
        <f t="shared" si="11"/>
        <v>0.48801575964160193</v>
      </c>
      <c r="AM28" s="13">
        <f t="shared" si="11"/>
        <v>0.48801575964160193</v>
      </c>
      <c r="AN28" s="13">
        <f t="shared" si="11"/>
        <v>0.48801575964160193</v>
      </c>
      <c r="AO28" s="13">
        <f t="shared" si="11"/>
        <v>0.48801575964160193</v>
      </c>
      <c r="AP28" s="13">
        <f t="shared" si="11"/>
        <v>0.48801575964160193</v>
      </c>
    </row>
    <row r="29" spans="3:42" x14ac:dyDescent="0.3">
      <c r="C29" s="17" t="str">
        <f>RTD("fsxl",,"*OBSY",$D$4,"C",$P29)</f>
        <v>BRN 22VC9600-ICE</v>
      </c>
      <c r="D29" s="13">
        <f>RTD("fsxl",,$C29,_xll.FSFldID(D$8))</f>
        <v>2.96</v>
      </c>
      <c r="E29" s="13">
        <f>RTD("fsxl",,$C29,_xll.FSFldID(E$8))</f>
        <v>3.03</v>
      </c>
      <c r="F29" s="13" t="str">
        <f>RTD("fsxl",,$C29,_xll.FSFldID(F$8))</f>
        <v/>
      </c>
      <c r="G29" s="13" t="str">
        <f>RTD("fsxl",,$C29,_xll.FSFldID(G$8))</f>
        <v/>
      </c>
      <c r="H29" s="13" t="str">
        <f>RTD("fsxl",,$C29,_xll.FSFldID(H$8))</f>
        <v/>
      </c>
      <c r="I29" s="13" t="str">
        <f>RTD("fsxl",,$C29,_xll.FSFldID(I$8))</f>
        <v/>
      </c>
      <c r="J29" s="18">
        <f>RTD("fsxl",,$C29,_xll.FSFldID(J$8))</f>
        <v>44792.544050925928</v>
      </c>
      <c r="K29" s="17">
        <f>RTD("fsxl",,$C29,_xll.FSFldID(K$8))</f>
        <v>52</v>
      </c>
      <c r="L29" s="12">
        <f>RTD("fsxl",,$C29,_xll.FSFldID(L$8))</f>
        <v>2.73</v>
      </c>
      <c r="M29" s="13">
        <f>RTD("fsxl",,"*QBS",$C29,M$8,0.02,0.02,"Market","Recent")</f>
        <v>6.4758229841640993E-2</v>
      </c>
      <c r="N29" s="13">
        <f>RTD("fsxl",,"*QBS",$C29,N$8,0.02,0.02,"Market","Recent")</f>
        <v>0.58756051761458417</v>
      </c>
      <c r="O29" s="13">
        <f>RTD("fsxl",,"*QBS",$C29,O$8,0.02,0.02,"Market","Recent")</f>
        <v>0.48246437058438224</v>
      </c>
      <c r="P29" s="13">
        <f>RTD("fsxl",,"*OBST",$D$4,"-5")</f>
        <v>96</v>
      </c>
      <c r="Q29" s="13" t="str">
        <f>RTD("fsxl",,"*OBSY",$D$4,"P",$P29)</f>
        <v>BRN 22VP9600-ICE</v>
      </c>
      <c r="R29" s="13">
        <f>RTD("fsxl",,$Q29,_xll.FSFldID(R$8))</f>
        <v>1.84</v>
      </c>
      <c r="S29" s="13">
        <f>RTD("fsxl",,$Q29,_xll.FSFldID(S$8))</f>
        <v>1.88</v>
      </c>
      <c r="T29" s="13">
        <f>RTD("fsxl",,$Q29,_xll.FSFldID(T$8))</f>
        <v>2.29</v>
      </c>
      <c r="U29" s="13">
        <f>RTD("fsxl",,$Q29,_xll.FSFldID(U$8))</f>
        <v>2.29</v>
      </c>
      <c r="V29" s="13">
        <f>RTD("fsxl",,$Q29,_xll.FSFldID(V$8))</f>
        <v>2.29</v>
      </c>
      <c r="W29" s="13">
        <f>RTD("fsxl",,$Q29,_xll.FSFldID(W$8))</f>
        <v>0.15</v>
      </c>
      <c r="X29" s="18">
        <f>RTD("fsxl",,$Q29,_xll.FSFldID(X$8))</f>
        <v>44792.544062499997</v>
      </c>
      <c r="Y29" s="13">
        <f>RTD("fsxl",,$Q29,_xll.FSFldID(Y$8))</f>
        <v>356</v>
      </c>
      <c r="Z29" s="13">
        <f>RTD("fsxl",,$Q29,_xll.FSFldID(Z$8))</f>
        <v>2.29</v>
      </c>
      <c r="AA29" s="13">
        <f>RTD("fsxl",,"*QBS",$Q29,AA$8,0.02,0.02,"Market","Recent")</f>
        <v>6.4634906061250053E-2</v>
      </c>
      <c r="AB29" s="13">
        <f>RTD("fsxl",,"*QBS",$Q29,AB$8,0.02,0.02,"Market","Recent")</f>
        <v>-0.41223357089100793</v>
      </c>
      <c r="AC29" s="13">
        <f>RTD("fsxl",,"*QBS",$Q29,AC$8,0.02,0.02,"Market","Recent")</f>
        <v>0.4834187223163342</v>
      </c>
      <c r="AE29" s="13">
        <v>21</v>
      </c>
      <c r="AF29" s="13">
        <f t="shared" si="2"/>
        <v>0.4834187223163342</v>
      </c>
      <c r="AG29" s="13">
        <f t="shared" si="8"/>
        <v>0.4834187223163342</v>
      </c>
      <c r="AH29" s="13">
        <f t="shared" si="8"/>
        <v>0.4834187223163342</v>
      </c>
      <c r="AI29" s="13">
        <f t="shared" ref="AI29:AP29" si="12">IFERROR(IF($AF29="",AVERAGE(AH30,AH28),AH29),"")</f>
        <v>0.4834187223163342</v>
      </c>
      <c r="AJ29" s="13">
        <f t="shared" si="12"/>
        <v>0.4834187223163342</v>
      </c>
      <c r="AK29" s="13">
        <f t="shared" si="12"/>
        <v>0.4834187223163342</v>
      </c>
      <c r="AL29" s="13">
        <f t="shared" si="12"/>
        <v>0.4834187223163342</v>
      </c>
      <c r="AM29" s="13">
        <f t="shared" si="12"/>
        <v>0.4834187223163342</v>
      </c>
      <c r="AN29" s="13">
        <f t="shared" si="12"/>
        <v>0.4834187223163342</v>
      </c>
      <c r="AO29" s="13">
        <f t="shared" si="12"/>
        <v>0.4834187223163342</v>
      </c>
      <c r="AP29" s="13">
        <f t="shared" si="12"/>
        <v>0.4834187223163342</v>
      </c>
    </row>
    <row r="30" spans="3:42" x14ac:dyDescent="0.3">
      <c r="C30" s="17" t="str">
        <f>RTD("fsxl",,"*OBSY",$D$4,"C",$P30)</f>
        <v>BRN 22VC9625-ICE</v>
      </c>
      <c r="D30" s="13">
        <f>RTD("fsxl",,$C30,_xll.FSFldID(D$8))</f>
        <v>2.8</v>
      </c>
      <c r="E30" s="13">
        <f>RTD("fsxl",,$C30,_xll.FSFldID(E$8))</f>
        <v>2.87</v>
      </c>
      <c r="F30" s="13" t="str">
        <f>RTD("fsxl",,$C30,_xll.FSFldID(F$8))</f>
        <v/>
      </c>
      <c r="G30" s="13" t="str">
        <f>RTD("fsxl",,$C30,_xll.FSFldID(G$8))</f>
        <v/>
      </c>
      <c r="H30" s="13" t="str">
        <f>RTD("fsxl",,$C30,_xll.FSFldID(H$8))</f>
        <v/>
      </c>
      <c r="I30" s="13" t="str">
        <f>RTD("fsxl",,$C30,_xll.FSFldID(I$8))</f>
        <v/>
      </c>
      <c r="J30" s="18">
        <f>RTD("fsxl",,$C30,_xll.FSFldID(J$8))</f>
        <v>44792.544062499997</v>
      </c>
      <c r="K30" s="17">
        <f>RTD("fsxl",,$C30,_xll.FSFldID(K$8))</f>
        <v>0</v>
      </c>
      <c r="L30" s="12">
        <f>RTD("fsxl",,$C30,_xll.FSFldID(L$8))</f>
        <v>2.6</v>
      </c>
      <c r="M30" s="13">
        <f>RTD("fsxl",,"*QBS",$C30,M$8,0.02,0.02,"Market","Recent")</f>
        <v>6.5888012546219038E-2</v>
      </c>
      <c r="N30" s="13">
        <f>RTD("fsxl",,"*QBS",$C30,N$8,0.02,0.02,"Market","Recent")</f>
        <v>0.57154977648951888</v>
      </c>
      <c r="O30" s="13">
        <f>RTD("fsxl",,"*QBS",$C30,O$8,0.02,0.02,"Market","Recent")</f>
        <v>0.47811826612453495</v>
      </c>
      <c r="P30" s="13">
        <f>RTD("fsxl",,"*OBST",$D$4,"-4")</f>
        <v>96.25</v>
      </c>
      <c r="Q30" s="13" t="str">
        <f>RTD("fsxl",,"*OBSY",$D$4,"P",$P30)</f>
        <v>BRN 22VP9625-ICE</v>
      </c>
      <c r="R30" s="13">
        <f>RTD("fsxl",,$Q30,_xll.FSFldID(R$8))</f>
        <v>1.93</v>
      </c>
      <c r="S30" s="13">
        <f>RTD("fsxl",,$Q30,_xll.FSFldID(S$8))</f>
        <v>1.98</v>
      </c>
      <c r="T30" s="13">
        <f>RTD("fsxl",,$Q30,_xll.FSFldID(T$8))</f>
        <v>2.41</v>
      </c>
      <c r="U30" s="13">
        <f>RTD("fsxl",,$Q30,_xll.FSFldID(U$8))</f>
        <v>2.41</v>
      </c>
      <c r="V30" s="13">
        <f>RTD("fsxl",,$Q30,_xll.FSFldID(V$8))</f>
        <v>2.41</v>
      </c>
      <c r="W30" s="13">
        <f>RTD("fsxl",,$Q30,_xll.FSFldID(W$8))</f>
        <v>0.15</v>
      </c>
      <c r="X30" s="18">
        <f>RTD("fsxl",,$Q30,_xll.FSFldID(X$8))</f>
        <v>44792.544062499997</v>
      </c>
      <c r="Y30" s="13">
        <f>RTD("fsxl",,$Q30,_xll.FSFldID(Y$8))</f>
        <v>4</v>
      </c>
      <c r="Z30" s="13">
        <f>RTD("fsxl",,$Q30,_xll.FSFldID(Z$8))</f>
        <v>2.41</v>
      </c>
      <c r="AA30" s="13">
        <f>RTD("fsxl",,"*QBS",$Q30,AA$8,0.02,0.02,"Market","Recent")</f>
        <v>6.5621242667653026E-2</v>
      </c>
      <c r="AB30" s="13">
        <f>RTD("fsxl",,"*QBS",$Q30,AB$8,0.02,0.02,"Market","Recent")</f>
        <v>-0.42831530615464047</v>
      </c>
      <c r="AC30" s="13">
        <f>RTD("fsxl",,"*QBS",$Q30,AC$8,0.02,0.02,"Market","Recent")</f>
        <v>0.48010477239993971</v>
      </c>
      <c r="AE30" s="13">
        <v>22</v>
      </c>
      <c r="AF30" s="13">
        <f t="shared" si="2"/>
        <v>0.48010477239993971</v>
      </c>
      <c r="AG30" s="13">
        <f t="shared" si="8"/>
        <v>0.48010477239993971</v>
      </c>
      <c r="AH30" s="13">
        <f t="shared" si="8"/>
        <v>0.48010477239993971</v>
      </c>
      <c r="AI30" s="13">
        <f t="shared" ref="AI30:AP30" si="13">IFERROR(IF($AF30="",AVERAGE(AH31,AH29),AH30),"")</f>
        <v>0.48010477239993971</v>
      </c>
      <c r="AJ30" s="13">
        <f t="shared" si="13"/>
        <v>0.48010477239993971</v>
      </c>
      <c r="AK30" s="13">
        <f t="shared" si="13"/>
        <v>0.48010477239993971</v>
      </c>
      <c r="AL30" s="13">
        <f t="shared" si="13"/>
        <v>0.48010477239993971</v>
      </c>
      <c r="AM30" s="13">
        <f t="shared" si="13"/>
        <v>0.48010477239993971</v>
      </c>
      <c r="AN30" s="13">
        <f t="shared" si="13"/>
        <v>0.48010477239993971</v>
      </c>
      <c r="AO30" s="13">
        <f t="shared" si="13"/>
        <v>0.48010477239993971</v>
      </c>
      <c r="AP30" s="13">
        <f t="shared" si="13"/>
        <v>0.48010477239993971</v>
      </c>
    </row>
    <row r="31" spans="3:42" x14ac:dyDescent="0.3">
      <c r="C31" s="17" t="str">
        <f>RTD("fsxl",,"*OBSY",$D$4,"C",$P31)</f>
        <v>BRN 22VC9650-ICE</v>
      </c>
      <c r="D31" s="13">
        <f>RTD("fsxl",,$C31,_xll.FSFldID(D$8))</f>
        <v>2.65</v>
      </c>
      <c r="E31" s="13">
        <f>RTD("fsxl",,$C31,_xll.FSFldID(E$8))</f>
        <v>2.71</v>
      </c>
      <c r="F31" s="13">
        <f>RTD("fsxl",,$C31,_xll.FSFldID(F$8))</f>
        <v>1.8</v>
      </c>
      <c r="G31" s="13">
        <f>RTD("fsxl",,$C31,_xll.FSFldID(G$8))</f>
        <v>1.8</v>
      </c>
      <c r="H31" s="13">
        <f>RTD("fsxl",,$C31,_xll.FSFldID(H$8))</f>
        <v>1.8</v>
      </c>
      <c r="I31" s="13">
        <f>RTD("fsxl",,$C31,_xll.FSFldID(I$8))</f>
        <v>-0.66</v>
      </c>
      <c r="J31" s="18">
        <f>RTD("fsxl",,$C31,_xll.FSFldID(J$8))</f>
        <v>44792.544050925928</v>
      </c>
      <c r="K31" s="17">
        <f>RTD("fsxl",,$C31,_xll.FSFldID(K$8))</f>
        <v>31</v>
      </c>
      <c r="L31" s="12">
        <f>RTD("fsxl",,$C31,_xll.FSFldID(L$8))</f>
        <v>1.8</v>
      </c>
      <c r="M31" s="13">
        <f>RTD("fsxl",,"*QBS",$C31,M$8,0.02,0.02,"Market","Recent")</f>
        <v>6.6904585804238137E-2</v>
      </c>
      <c r="N31" s="13">
        <f>RTD("fsxl",,"*QBS",$C31,N$8,0.02,0.02,"Market","Recent")</f>
        <v>0.55515407702837682</v>
      </c>
      <c r="O31" s="13">
        <f>RTD("fsxl",,"*QBS",$C31,O$8,0.02,0.02,"Market","Recent")</f>
        <v>0.47400091081407347</v>
      </c>
      <c r="P31" s="13">
        <f>RTD("fsxl",,"*OBST",$D$4,"-3")</f>
        <v>96.5</v>
      </c>
      <c r="Q31" s="13" t="str">
        <f>RTD("fsxl",,"*OBSY",$D$4,"P",$P31)</f>
        <v>BRN 22VP9650-ICE</v>
      </c>
      <c r="R31" s="13">
        <f>RTD("fsxl",,$Q31,_xll.FSFldID(R$8))</f>
        <v>2.0299999999999998</v>
      </c>
      <c r="S31" s="13">
        <f>RTD("fsxl",,$Q31,_xll.FSFldID(S$8))</f>
        <v>2.0699999999999998</v>
      </c>
      <c r="T31" s="13" t="str">
        <f>RTD("fsxl",,$Q31,_xll.FSFldID(T$8))</f>
        <v/>
      </c>
      <c r="U31" s="13" t="str">
        <f>RTD("fsxl",,$Q31,_xll.FSFldID(U$8))</f>
        <v/>
      </c>
      <c r="V31" s="13" t="str">
        <f>RTD("fsxl",,$Q31,_xll.FSFldID(V$8))</f>
        <v/>
      </c>
      <c r="W31" s="13" t="str">
        <f>RTD("fsxl",,$Q31,_xll.FSFldID(W$8))</f>
        <v/>
      </c>
      <c r="X31" s="18">
        <f>RTD("fsxl",,$Q31,_xll.FSFldID(X$8))</f>
        <v>44792.544027777774</v>
      </c>
      <c r="Y31" s="13">
        <f>RTD("fsxl",,$Q31,_xll.FSFldID(Y$8))</f>
        <v>0</v>
      </c>
      <c r="Z31" s="13">
        <f>RTD("fsxl",,$Q31,_xll.FSFldID(Z$8))</f>
        <v>2.37</v>
      </c>
      <c r="AA31" s="13">
        <f>RTD("fsxl",,"*QBS",$Q31,AA$8,0.02,0.02,"Market","Recent")</f>
        <v>6.6627895915232049E-2</v>
      </c>
      <c r="AB31" s="13">
        <f>RTD("fsxl",,"*QBS",$Q31,AB$8,0.02,0.02,"Market","Recent")</f>
        <v>-0.44464643747197985</v>
      </c>
      <c r="AC31" s="13">
        <f>RTD("fsxl",,"*QBS",$Q31,AC$8,0.02,0.02,"Market","Recent")</f>
        <v>0.4759909697839772</v>
      </c>
      <c r="AE31" s="13">
        <v>23</v>
      </c>
      <c r="AF31" s="13">
        <f t="shared" si="2"/>
        <v>0.4759909697839772</v>
      </c>
      <c r="AG31" s="13">
        <f t="shared" si="8"/>
        <v>0.4759909697839772</v>
      </c>
      <c r="AH31" s="13">
        <f t="shared" si="8"/>
        <v>0.4759909697839772</v>
      </c>
      <c r="AI31" s="13">
        <f t="shared" ref="AI31:AP31" si="14">IFERROR(IF($AF31="",AVERAGE(AH32,AH30),AH31),"")</f>
        <v>0.4759909697839772</v>
      </c>
      <c r="AJ31" s="13">
        <f t="shared" si="14"/>
        <v>0.4759909697839772</v>
      </c>
      <c r="AK31" s="13">
        <f t="shared" si="14"/>
        <v>0.4759909697839772</v>
      </c>
      <c r="AL31" s="13">
        <f t="shared" si="14"/>
        <v>0.4759909697839772</v>
      </c>
      <c r="AM31" s="13">
        <f t="shared" si="14"/>
        <v>0.4759909697839772</v>
      </c>
      <c r="AN31" s="13">
        <f t="shared" si="14"/>
        <v>0.4759909697839772</v>
      </c>
      <c r="AO31" s="13">
        <f t="shared" si="14"/>
        <v>0.4759909697839772</v>
      </c>
      <c r="AP31" s="13">
        <f t="shared" si="14"/>
        <v>0.4759909697839772</v>
      </c>
    </row>
    <row r="32" spans="3:42" x14ac:dyDescent="0.3">
      <c r="C32" s="17" t="str">
        <f>RTD("fsxl",,"*OBSY",$D$4,"C",$P32)</f>
        <v>BRN 22VC9675-ICE</v>
      </c>
      <c r="D32" s="13">
        <f>RTD("fsxl",,$C32,_xll.FSFldID(D$8))</f>
        <v>2.5</v>
      </c>
      <c r="E32" s="13">
        <f>RTD("fsxl",,$C32,_xll.FSFldID(E$8))</f>
        <v>2.56</v>
      </c>
      <c r="F32" s="13" t="str">
        <f>RTD("fsxl",,$C32,_xll.FSFldID(F$8))</f>
        <v/>
      </c>
      <c r="G32" s="13" t="str">
        <f>RTD("fsxl",,$C32,_xll.FSFldID(G$8))</f>
        <v/>
      </c>
      <c r="H32" s="13" t="str">
        <f>RTD("fsxl",,$C32,_xll.FSFldID(H$8))</f>
        <v/>
      </c>
      <c r="I32" s="13" t="str">
        <f>RTD("fsxl",,$C32,_xll.FSFldID(I$8))</f>
        <v/>
      </c>
      <c r="J32" s="18">
        <f>RTD("fsxl",,$C32,_xll.FSFldID(J$8))</f>
        <v>44792.544050925928</v>
      </c>
      <c r="K32" s="17">
        <f>RTD("fsxl",,$C32,_xll.FSFldID(K$8))</f>
        <v>0</v>
      </c>
      <c r="L32" s="12">
        <f>RTD("fsxl",,$C32,_xll.FSFldID(L$8))</f>
        <v>2.33</v>
      </c>
      <c r="M32" s="13">
        <f>RTD("fsxl",,"*QBS",$C32,M$8,0.02,0.02,"Market","Recent")</f>
        <v>6.7799247417938885E-2</v>
      </c>
      <c r="N32" s="13">
        <f>RTD("fsxl",,"*QBS",$C32,N$8,0.02,0.02,"Market","Recent")</f>
        <v>0.53841321970938538</v>
      </c>
      <c r="O32" s="13">
        <f>RTD("fsxl",,"*QBS",$C32,O$8,0.02,0.02,"Market","Recent")</f>
        <v>0.4700855716665806</v>
      </c>
      <c r="P32" s="13">
        <f>RTD("fsxl",,"*OBST",$D$4,"-2")</f>
        <v>96.75</v>
      </c>
      <c r="Q32" s="13" t="str">
        <f>RTD("fsxl",,"*OBSY",$D$4,"P",$P32)</f>
        <v>BRN 22VP9675-ICE</v>
      </c>
      <c r="R32" s="13">
        <f>RTD("fsxl",,$Q32,_xll.FSFldID(R$8))</f>
        <v>2.13</v>
      </c>
      <c r="S32" s="13">
        <f>RTD("fsxl",,$Q32,_xll.FSFldID(S$8))</f>
        <v>2.17</v>
      </c>
      <c r="T32" s="13" t="str">
        <f>RTD("fsxl",,$Q32,_xll.FSFldID(T$8))</f>
        <v/>
      </c>
      <c r="U32" s="13" t="str">
        <f>RTD("fsxl",,$Q32,_xll.FSFldID(U$8))</f>
        <v/>
      </c>
      <c r="V32" s="13" t="str">
        <f>RTD("fsxl",,$Q32,_xll.FSFldID(V$8))</f>
        <v/>
      </c>
      <c r="W32" s="13" t="str">
        <f>RTD("fsxl",,$Q32,_xll.FSFldID(W$8))</f>
        <v/>
      </c>
      <c r="X32" s="18">
        <f>RTD("fsxl",,$Q32,_xll.FSFldID(X$8))</f>
        <v>44792.544050925928</v>
      </c>
      <c r="Y32" s="13">
        <f>RTD("fsxl",,$Q32,_xll.FSFldID(Y$8))</f>
        <v>0</v>
      </c>
      <c r="Z32" s="13">
        <f>RTD("fsxl",,$Q32,_xll.FSFldID(Z$8))</f>
        <v>2.4900000000000002</v>
      </c>
      <c r="AA32" s="13">
        <f>RTD("fsxl",,"*QBS",$Q32,AA$8,0.02,0.02,"Market","Recent")</f>
        <v>6.7513480487997587E-2</v>
      </c>
      <c r="AB32" s="13">
        <f>RTD("fsxl",,"*QBS",$Q32,AB$8,0.02,0.02,"Market","Recent")</f>
        <v>-0.46131932349377469</v>
      </c>
      <c r="AC32" s="13">
        <f>RTD("fsxl",,"*QBS",$Q32,AC$8,0.02,0.02,"Market","Recent")</f>
        <v>0.47208237345904963</v>
      </c>
      <c r="AE32" s="13">
        <v>24</v>
      </c>
      <c r="AF32" s="13">
        <f t="shared" si="2"/>
        <v>0.47208237345904963</v>
      </c>
      <c r="AG32" s="13">
        <f t="shared" si="8"/>
        <v>0.47208237345904963</v>
      </c>
      <c r="AH32" s="13">
        <f t="shared" si="8"/>
        <v>0.47208237345904963</v>
      </c>
      <c r="AI32" s="13">
        <f t="shared" ref="AI32:AP32" si="15">IFERROR(IF($AF32="",AVERAGE(AH33,AH31),AH32),"")</f>
        <v>0.47208237345904963</v>
      </c>
      <c r="AJ32" s="13">
        <f t="shared" si="15"/>
        <v>0.47208237345904963</v>
      </c>
      <c r="AK32" s="13">
        <f t="shared" si="15"/>
        <v>0.47208237345904963</v>
      </c>
      <c r="AL32" s="13">
        <f t="shared" si="15"/>
        <v>0.47208237345904963</v>
      </c>
      <c r="AM32" s="13">
        <f t="shared" si="15"/>
        <v>0.47208237345904963</v>
      </c>
      <c r="AN32" s="13">
        <f t="shared" si="15"/>
        <v>0.47208237345904963</v>
      </c>
      <c r="AO32" s="13">
        <f t="shared" si="15"/>
        <v>0.47208237345904963</v>
      </c>
      <c r="AP32" s="13">
        <f t="shared" si="15"/>
        <v>0.47208237345904963</v>
      </c>
    </row>
    <row r="33" spans="3:42" x14ac:dyDescent="0.3">
      <c r="C33" s="17" t="str">
        <f>RTD("fsxl",,"*OBSY",$D$4,"C",$P33)</f>
        <v>BRN 22VC9700-ICE</v>
      </c>
      <c r="D33" s="13">
        <f>RTD("fsxl",,$C33,_xll.FSFldID(D$8))</f>
        <v>2.37</v>
      </c>
      <c r="E33" s="13">
        <f>RTD("fsxl",,$C33,_xll.FSFldID(E$8))</f>
        <v>2.42</v>
      </c>
      <c r="F33" s="13">
        <f>RTD("fsxl",,$C33,_xll.FSFldID(F$8))</f>
        <v>2.4900000000000002</v>
      </c>
      <c r="G33" s="13">
        <f>RTD("fsxl",,$C33,_xll.FSFldID(G$8))</f>
        <v>2</v>
      </c>
      <c r="H33" s="13">
        <f>RTD("fsxl",,$C33,_xll.FSFldID(H$8))</f>
        <v>2.4900000000000002</v>
      </c>
      <c r="I33" s="13">
        <f>RTD("fsxl",,$C33,_xll.FSFldID(I$8))</f>
        <v>0.28000000000000003</v>
      </c>
      <c r="J33" s="18">
        <f>RTD("fsxl",,$C33,_xll.FSFldID(J$8))</f>
        <v>44792.544062499997</v>
      </c>
      <c r="K33" s="17">
        <f>RTD("fsxl",,$C33,_xll.FSFldID(K$8))</f>
        <v>316</v>
      </c>
      <c r="L33" s="12">
        <f>RTD("fsxl",,$C33,_xll.FSFldID(L$8))</f>
        <v>2.4900000000000002</v>
      </c>
      <c r="M33" s="13">
        <f>RTD("fsxl",,"*QBS",$C33,M$8,0.02,0.02,"Market","Recent")</f>
        <v>6.8268682576349785E-2</v>
      </c>
      <c r="N33" s="13">
        <f>RTD("fsxl",,"*QBS",$C33,N$8,0.02,0.02,"Market","Recent")</f>
        <v>0.52137803008971695</v>
      </c>
      <c r="O33" s="13">
        <f>RTD("fsxl",,"*QBS",$C33,O$8,0.02,0.02,"Market","Recent")</f>
        <v>0.4683648217455777</v>
      </c>
      <c r="P33" s="13">
        <f>RTD("fsxl",,"*OBST",$D$4,"-1")</f>
        <v>97</v>
      </c>
      <c r="Q33" s="13" t="str">
        <f>RTD("fsxl",,"*OBSY",$D$4,"P",$P33)</f>
        <v>BRN 22VP9700-ICE</v>
      </c>
      <c r="R33" s="13">
        <f>RTD("fsxl",,$Q33,_xll.FSFldID(R$8))</f>
        <v>2.23</v>
      </c>
      <c r="S33" s="13">
        <f>RTD("fsxl",,$Q33,_xll.FSFldID(S$8))</f>
        <v>2.2799999999999998</v>
      </c>
      <c r="T33" s="13" t="str">
        <f>RTD("fsxl",,$Q33,_xll.FSFldID(T$8))</f>
        <v/>
      </c>
      <c r="U33" s="13" t="str">
        <f>RTD("fsxl",,$Q33,_xll.FSFldID(U$8))</f>
        <v/>
      </c>
      <c r="V33" s="13" t="str">
        <f>RTD("fsxl",,$Q33,_xll.FSFldID(V$8))</f>
        <v/>
      </c>
      <c r="W33" s="13" t="str">
        <f>RTD("fsxl",,$Q33,_xll.FSFldID(W$8))</f>
        <v/>
      </c>
      <c r="X33" s="18">
        <f>RTD("fsxl",,$Q33,_xll.FSFldID(X$8))</f>
        <v>44792.544062499997</v>
      </c>
      <c r="Y33" s="13">
        <f>RTD("fsxl",,$Q33,_xll.FSFldID(Y$8))</f>
        <v>93</v>
      </c>
      <c r="Z33" s="13">
        <f>RTD("fsxl",,$Q33,_xll.FSFldID(Z$8))</f>
        <v>2.62</v>
      </c>
      <c r="AA33" s="13">
        <f>RTD("fsxl",,"*QBS",$Q33,AA$8,0.02,0.02,"Market","Recent")</f>
        <v>6.8270035487591529E-2</v>
      </c>
      <c r="AB33" s="13">
        <f>RTD("fsxl",,"*QBS",$Q33,AB$8,0.02,0.02,"Market","Recent")</f>
        <v>-0.47829330421490046</v>
      </c>
      <c r="AC33" s="13">
        <f>RTD("fsxl",,"*QBS",$Q33,AC$8,0.02,0.02,"Market","Recent")</f>
        <v>0.46835554314488093</v>
      </c>
      <c r="AE33" s="13">
        <v>25</v>
      </c>
      <c r="AF33" s="13">
        <f t="shared" si="2"/>
        <v>0.46835554314488093</v>
      </c>
      <c r="AG33" s="13">
        <f t="shared" si="8"/>
        <v>0.46835554314488093</v>
      </c>
      <c r="AH33" s="13">
        <f t="shared" si="8"/>
        <v>0.46835554314488093</v>
      </c>
      <c r="AI33" s="13">
        <f t="shared" ref="AI33:AP33" si="16">IFERROR(IF($AF33="",AVERAGE(AH34,AH32),AH33),"")</f>
        <v>0.46835554314488093</v>
      </c>
      <c r="AJ33" s="13">
        <f t="shared" si="16"/>
        <v>0.46835554314488093</v>
      </c>
      <c r="AK33" s="13">
        <f t="shared" si="16"/>
        <v>0.46835554314488093</v>
      </c>
      <c r="AL33" s="13">
        <f t="shared" si="16"/>
        <v>0.46835554314488093</v>
      </c>
      <c r="AM33" s="13">
        <f t="shared" si="16"/>
        <v>0.46835554314488093</v>
      </c>
      <c r="AN33" s="13">
        <f t="shared" si="16"/>
        <v>0.46835554314488093</v>
      </c>
      <c r="AO33" s="13">
        <f t="shared" si="16"/>
        <v>0.46835554314488093</v>
      </c>
      <c r="AP33" s="13">
        <f t="shared" si="16"/>
        <v>0.46835554314488093</v>
      </c>
    </row>
    <row r="34" spans="3:42" x14ac:dyDescent="0.3">
      <c r="C34" s="17" t="str">
        <f>RTD("fsxl",,"*OBSY",$D$4,"C",$P34)</f>
        <v>BRN 22VC9725-ICE</v>
      </c>
      <c r="D34" s="13">
        <f>RTD("fsxl",,$C34,_xll.FSFldID(D$8))</f>
        <v>2.23</v>
      </c>
      <c r="E34" s="13">
        <f>RTD("fsxl",,$C34,_xll.FSFldID(E$8))</f>
        <v>2.27</v>
      </c>
      <c r="F34" s="13" t="str">
        <f>RTD("fsxl",,$C34,_xll.FSFldID(F$8))</f>
        <v/>
      </c>
      <c r="G34" s="13" t="str">
        <f>RTD("fsxl",,$C34,_xll.FSFldID(G$8))</f>
        <v/>
      </c>
      <c r="H34" s="13" t="str">
        <f>RTD("fsxl",,$C34,_xll.FSFldID(H$8))</f>
        <v/>
      </c>
      <c r="I34" s="13" t="str">
        <f>RTD("fsxl",,$C34,_xll.FSFldID(I$8))</f>
        <v/>
      </c>
      <c r="J34" s="18">
        <f>RTD("fsxl",,$C34,_xll.FSFldID(J$8))</f>
        <v>44792.544016203705</v>
      </c>
      <c r="K34" s="17">
        <f>RTD("fsxl",,$C34,_xll.FSFldID(K$8))</f>
        <v>0</v>
      </c>
      <c r="L34" s="12">
        <f>RTD("fsxl",,$C34,_xll.FSFldID(L$8))</f>
        <v>2.09</v>
      </c>
      <c r="M34" s="13">
        <f>RTD("fsxl",,"*QBS",$C34,M$8,0.02,0.02,"Market","Recent")</f>
        <v>6.9040569177768921E-2</v>
      </c>
      <c r="N34" s="13">
        <f>RTD("fsxl",,"*QBS",$C34,N$8,0.02,0.02,"Market","Recent")</f>
        <v>0.50410205308161338</v>
      </c>
      <c r="O34" s="13">
        <f>RTD("fsxl",,"*QBS",$C34,O$8,0.02,0.02,"Market","Recent")</f>
        <v>0.46377867680634782</v>
      </c>
      <c r="P34" s="20">
        <f>RTD("fsxl",,"*OBST",$D$4,"0")</f>
        <v>97.25</v>
      </c>
      <c r="Q34" s="13" t="str">
        <f>RTD("fsxl",,"*OBSY",$D$4,"P",$P34)</f>
        <v>BRN 22VP9725-ICE</v>
      </c>
      <c r="R34" s="13">
        <f>RTD("fsxl",,$Q34,_xll.FSFldID(R$8))</f>
        <v>2.34</v>
      </c>
      <c r="S34" s="13">
        <f>RTD("fsxl",,$Q34,_xll.FSFldID(S$8))</f>
        <v>2.39</v>
      </c>
      <c r="T34" s="13" t="str">
        <f>RTD("fsxl",,$Q34,_xll.FSFldID(T$8))</f>
        <v/>
      </c>
      <c r="U34" s="13" t="str">
        <f>RTD("fsxl",,$Q34,_xll.FSFldID(U$8))</f>
        <v/>
      </c>
      <c r="V34" s="13" t="str">
        <f>RTD("fsxl",,$Q34,_xll.FSFldID(V$8))</f>
        <v/>
      </c>
      <c r="W34" s="13" t="str">
        <f>RTD("fsxl",,$Q34,_xll.FSFldID(W$8))</f>
        <v/>
      </c>
      <c r="X34" s="18">
        <f>RTD("fsxl",,$Q34,_xll.FSFldID(X$8))</f>
        <v>44792.544062499997</v>
      </c>
      <c r="Y34" s="13">
        <f>RTD("fsxl",,$Q34,_xll.FSFldID(Y$8))</f>
        <v>0</v>
      </c>
      <c r="Z34" s="13">
        <f>RTD("fsxl",,$Q34,_xll.FSFldID(Z$8))</f>
        <v>2.75</v>
      </c>
      <c r="AA34" s="13">
        <f>RTD("fsxl",,"*QBS",$Q34,AA$8,0.02,0.02,"Market","Recent")</f>
        <v>6.8889873563102652E-2</v>
      </c>
      <c r="AB34" s="13">
        <f>RTD("fsxl",,"*QBS",$Q34,AB$8,0.02,0.02,"Market","Recent")</f>
        <v>-0.49552675311125233</v>
      </c>
      <c r="AC34" s="13">
        <f>RTD("fsxl",,"*QBS",$Q34,AC$8,0.02,0.02,"Market","Recent")</f>
        <v>0.46479265372864964</v>
      </c>
      <c r="AE34" s="13">
        <v>26</v>
      </c>
      <c r="AF34" s="13">
        <f>IF(O34="","",O34)</f>
        <v>0.46377867680634782</v>
      </c>
      <c r="AG34" s="13">
        <f t="shared" si="8"/>
        <v>0.46377867680634782</v>
      </c>
      <c r="AH34" s="13">
        <f t="shared" si="8"/>
        <v>0.46377867680634782</v>
      </c>
      <c r="AI34" s="13">
        <f t="shared" ref="AI34:AP34" si="17">IFERROR(IF($AF34="",AVERAGE(AH35,AH33),AH34),"")</f>
        <v>0.46377867680634782</v>
      </c>
      <c r="AJ34" s="13">
        <f t="shared" si="17"/>
        <v>0.46377867680634782</v>
      </c>
      <c r="AK34" s="13">
        <f t="shared" si="17"/>
        <v>0.46377867680634782</v>
      </c>
      <c r="AL34" s="13">
        <f t="shared" si="17"/>
        <v>0.46377867680634782</v>
      </c>
      <c r="AM34" s="13">
        <f t="shared" si="17"/>
        <v>0.46377867680634782</v>
      </c>
      <c r="AN34" s="13">
        <f t="shared" si="17"/>
        <v>0.46377867680634782</v>
      </c>
      <c r="AO34" s="13">
        <f t="shared" si="17"/>
        <v>0.46377867680634782</v>
      </c>
      <c r="AP34" s="13">
        <f t="shared" si="17"/>
        <v>0.46377867680634782</v>
      </c>
    </row>
    <row r="35" spans="3:42" x14ac:dyDescent="0.3">
      <c r="C35" s="17" t="str">
        <f>RTD("fsxl",,"*OBSY",$D$4,"C",$P35)</f>
        <v>BRN 22VC9750-ICE</v>
      </c>
      <c r="D35" s="13">
        <f>RTD("fsxl",,$C35,_xll.FSFldID(D$8))</f>
        <v>2.08</v>
      </c>
      <c r="E35" s="13">
        <f>RTD("fsxl",,$C35,_xll.FSFldID(E$8))</f>
        <v>2.14</v>
      </c>
      <c r="F35" s="13" t="str">
        <f>RTD("fsxl",,$C35,_xll.FSFldID(F$8))</f>
        <v/>
      </c>
      <c r="G35" s="13" t="str">
        <f>RTD("fsxl",,$C35,_xll.FSFldID(G$8))</f>
        <v/>
      </c>
      <c r="H35" s="13" t="str">
        <f>RTD("fsxl",,$C35,_xll.FSFldID(H$8))</f>
        <v/>
      </c>
      <c r="I35" s="13" t="str">
        <f>RTD("fsxl",,$C35,_xll.FSFldID(I$8))</f>
        <v/>
      </c>
      <c r="J35" s="18">
        <f>RTD("fsxl",,$C35,_xll.FSFldID(J$8))</f>
        <v>44792.544050925928</v>
      </c>
      <c r="K35" s="17">
        <f>RTD("fsxl",,$C35,_xll.FSFldID(K$8))</f>
        <v>84</v>
      </c>
      <c r="L35" s="12">
        <f>RTD("fsxl",,$C35,_xll.FSFldID(L$8))</f>
        <v>1.97</v>
      </c>
      <c r="M35" s="13">
        <f>RTD("fsxl",,"*QBS",$C35,M$8,0.02,0.02,"Market","Recent")</f>
        <v>6.9673120758077689E-2</v>
      </c>
      <c r="N35" s="13">
        <f>RTD("fsxl",,"*QBS",$C35,N$8,0.02,0.02,"Market","Recent")</f>
        <v>0.48653170690674996</v>
      </c>
      <c r="O35" s="13">
        <f>RTD("fsxl",,"*QBS",$C35,O$8,0.02,0.02,"Market","Recent")</f>
        <v>0.45933865508244376</v>
      </c>
      <c r="P35" s="13">
        <f>RTD("fsxl",,"*OBST",$D$4,"1")</f>
        <v>97.5</v>
      </c>
      <c r="Q35" s="13" t="str">
        <f>RTD("fsxl",,"*OBSY",$D$4,"P",$P35)</f>
        <v>BRN 22VP9750-ICE</v>
      </c>
      <c r="R35" s="13">
        <f>RTD("fsxl",,$Q35,_xll.FSFldID(R$8))</f>
        <v>2.46</v>
      </c>
      <c r="S35" s="13">
        <f>RTD("fsxl",,$Q35,_xll.FSFldID(S$8))</f>
        <v>2.5099999999999998</v>
      </c>
      <c r="T35" s="13">
        <f>RTD("fsxl",,$Q35,_xll.FSFldID(T$8))</f>
        <v>2.41</v>
      </c>
      <c r="U35" s="13">
        <f>RTD("fsxl",,$Q35,_xll.FSFldID(U$8))</f>
        <v>2.41</v>
      </c>
      <c r="V35" s="13">
        <f>RTD("fsxl",,$Q35,_xll.FSFldID(V$8))</f>
        <v>2.41</v>
      </c>
      <c r="W35" s="13">
        <f>RTD("fsxl",,$Q35,_xll.FSFldID(W$8))</f>
        <v>-0.47</v>
      </c>
      <c r="X35" s="18">
        <f>RTD("fsxl",,$Q35,_xll.FSFldID(X$8))</f>
        <v>44792.544062499997</v>
      </c>
      <c r="Y35" s="13">
        <f>RTD("fsxl",,$Q35,_xll.FSFldID(Y$8))</f>
        <v>5</v>
      </c>
      <c r="Z35" s="13">
        <f>RTD("fsxl",,$Q35,_xll.FSFldID(Z$8))</f>
        <v>2.41</v>
      </c>
      <c r="AA35" s="13">
        <f>RTD("fsxl",,"*QBS",$Q35,AA$8,0.02,0.02,"Market","Recent")</f>
        <v>6.9215625577566539E-2</v>
      </c>
      <c r="AB35" s="13">
        <f>RTD("fsxl",,"*QBS",$Q35,AB$8,0.02,0.02,"Market","Recent")</f>
        <v>-0.51289686632303133</v>
      </c>
      <c r="AC35" s="13">
        <f>RTD("fsxl",,"*QBS",$Q35,AC$8,0.02,0.02,"Market","Recent")</f>
        <v>0.46238405850956321</v>
      </c>
      <c r="AE35" s="13">
        <v>27</v>
      </c>
      <c r="AF35" s="13">
        <f t="shared" ref="AF35:AF58" si="18">IF(O35="","",O35)</f>
        <v>0.45933865508244376</v>
      </c>
      <c r="AG35" s="13">
        <f t="shared" si="8"/>
        <v>0.45933865508244376</v>
      </c>
      <c r="AH35" s="13">
        <f t="shared" ref="AH35" si="19">IFERROR(IF(AG35="",AVERAGE(AG36,AG34),AG35),"")</f>
        <v>0.45933865508244376</v>
      </c>
      <c r="AI35" s="13">
        <f t="shared" ref="AI35:AP35" si="20">IFERROR(IF($AF35="",AVERAGE(AH36,AH34),AH35),"")</f>
        <v>0.45933865508244376</v>
      </c>
      <c r="AJ35" s="13">
        <f t="shared" si="20"/>
        <v>0.45933865508244376</v>
      </c>
      <c r="AK35" s="13">
        <f t="shared" si="20"/>
        <v>0.45933865508244376</v>
      </c>
      <c r="AL35" s="13">
        <f t="shared" si="20"/>
        <v>0.45933865508244376</v>
      </c>
      <c r="AM35" s="13">
        <f t="shared" si="20"/>
        <v>0.45933865508244376</v>
      </c>
      <c r="AN35" s="13">
        <f t="shared" si="20"/>
        <v>0.45933865508244376</v>
      </c>
      <c r="AO35" s="13">
        <f t="shared" si="20"/>
        <v>0.45933865508244376</v>
      </c>
      <c r="AP35" s="13">
        <f t="shared" si="20"/>
        <v>0.45933865508244376</v>
      </c>
    </row>
    <row r="36" spans="3:42" x14ac:dyDescent="0.3">
      <c r="C36" s="17" t="str">
        <f>RTD("fsxl",,"*OBSY",$D$4,"C",$P36)</f>
        <v>BRN 22VC9775-ICE</v>
      </c>
      <c r="D36" s="13">
        <f>RTD("fsxl",,$C36,_xll.FSFldID(D$8))</f>
        <v>1.96</v>
      </c>
      <c r="E36" s="13">
        <f>RTD("fsxl",,$C36,_xll.FSFldID(E$8))</f>
        <v>2.0099999999999998</v>
      </c>
      <c r="F36" s="13" t="str">
        <f>RTD("fsxl",,$C36,_xll.FSFldID(F$8))</f>
        <v/>
      </c>
      <c r="G36" s="13" t="str">
        <f>RTD("fsxl",,$C36,_xll.FSFldID(G$8))</f>
        <v/>
      </c>
      <c r="H36" s="13" t="str">
        <f>RTD("fsxl",,$C36,_xll.FSFldID(H$8))</f>
        <v/>
      </c>
      <c r="I36" s="13" t="str">
        <f>RTD("fsxl",,$C36,_xll.FSFldID(I$8))</f>
        <v/>
      </c>
      <c r="J36" s="18">
        <f>RTD("fsxl",,$C36,_xll.FSFldID(J$8))</f>
        <v>44792.544062499997</v>
      </c>
      <c r="K36" s="17">
        <f>RTD("fsxl",,$C36,_xll.FSFldID(K$8))</f>
        <v>0</v>
      </c>
      <c r="L36" s="12">
        <f>RTD("fsxl",,$C36,_xll.FSFldID(L$8))</f>
        <v>1.87</v>
      </c>
      <c r="M36" s="13">
        <f>RTD("fsxl",,"*QBS",$C36,M$8,0.02,0.02,"Market","Recent")</f>
        <v>6.9852116872079137E-2</v>
      </c>
      <c r="N36" s="13">
        <f>RTD("fsxl",,"*QBS",$C36,N$8,0.02,0.02,"Market","Recent")</f>
        <v>0.46894691823812662</v>
      </c>
      <c r="O36" s="13">
        <f>RTD("fsxl",,"*QBS",$C36,O$8,0.02,0.02,"Market","Recent")</f>
        <v>0.45704102853485623</v>
      </c>
      <c r="P36" s="13">
        <f>RTD("fsxl",,"*OBST",$D$4,"2")</f>
        <v>97.75</v>
      </c>
      <c r="Q36" s="13" t="str">
        <f>RTD("fsxl",,"*OBSY",$D$4,"P",$P36)</f>
        <v>BRN 22VP9775-ICE</v>
      </c>
      <c r="R36" s="13">
        <f>RTD("fsxl",,$Q36,_xll.FSFldID(R$8))</f>
        <v>2.58</v>
      </c>
      <c r="S36" s="13">
        <f>RTD("fsxl",,$Q36,_xll.FSFldID(S$8))</f>
        <v>2.63</v>
      </c>
      <c r="T36" s="13">
        <f>RTD("fsxl",,$Q36,_xll.FSFldID(T$8))</f>
        <v>2.5499999999999998</v>
      </c>
      <c r="U36" s="13">
        <f>RTD("fsxl",,$Q36,_xll.FSFldID(U$8))</f>
        <v>2.5499999999999998</v>
      </c>
      <c r="V36" s="13">
        <f>RTD("fsxl",,$Q36,_xll.FSFldID(V$8))</f>
        <v>2.5499999999999998</v>
      </c>
      <c r="W36" s="13">
        <f>RTD("fsxl",,$Q36,_xll.FSFldID(W$8))</f>
        <v>-0.48</v>
      </c>
      <c r="X36" s="18">
        <f>RTD("fsxl",,$Q36,_xll.FSFldID(X$8))</f>
        <v>44792.543935185182</v>
      </c>
      <c r="Y36" s="13">
        <f>RTD("fsxl",,$Q36,_xll.FSFldID(Y$8))</f>
        <v>3</v>
      </c>
      <c r="Z36" s="13">
        <f>RTD("fsxl",,$Q36,_xll.FSFldID(Z$8))</f>
        <v>2.5499999999999998</v>
      </c>
      <c r="AA36" s="13">
        <f>RTD("fsxl",,"*QBS",$Q36,AA$8,0.02,0.02,"Market","Recent")</f>
        <v>6.954200387115167E-2</v>
      </c>
      <c r="AB36" s="13">
        <f>RTD("fsxl",,"*QBS",$Q36,AB$8,0.02,0.02,"Market","Recent")</f>
        <v>-0.53048128639439673</v>
      </c>
      <c r="AC36" s="13">
        <f>RTD("fsxl",,"*QBS",$Q36,AC$8,0.02,0.02,"Market","Recent")</f>
        <v>0.45910081368816552</v>
      </c>
      <c r="AE36" s="13">
        <v>28</v>
      </c>
      <c r="AF36" s="13">
        <f t="shared" si="18"/>
        <v>0.45704102853485623</v>
      </c>
      <c r="AG36" s="13">
        <f t="shared" si="8"/>
        <v>0.45704102853485623</v>
      </c>
      <c r="AH36" s="13">
        <f t="shared" ref="AH36" si="21">IFERROR(IF(AG36="",AVERAGE(AG37,AG35),AG36),"")</f>
        <v>0.45704102853485623</v>
      </c>
      <c r="AI36" s="13">
        <f t="shared" ref="AI36:AP36" si="22">IFERROR(IF($AF36="",AVERAGE(AH37,AH35),AH36),"")</f>
        <v>0.45704102853485623</v>
      </c>
      <c r="AJ36" s="13">
        <f t="shared" si="22"/>
        <v>0.45704102853485623</v>
      </c>
      <c r="AK36" s="13">
        <f t="shared" si="22"/>
        <v>0.45704102853485623</v>
      </c>
      <c r="AL36" s="13">
        <f t="shared" si="22"/>
        <v>0.45704102853485623</v>
      </c>
      <c r="AM36" s="13">
        <f t="shared" si="22"/>
        <v>0.45704102853485623</v>
      </c>
      <c r="AN36" s="13">
        <f t="shared" si="22"/>
        <v>0.45704102853485623</v>
      </c>
      <c r="AO36" s="13">
        <f t="shared" si="22"/>
        <v>0.45704102853485623</v>
      </c>
      <c r="AP36" s="13">
        <f t="shared" si="22"/>
        <v>0.45704102853485623</v>
      </c>
    </row>
    <row r="37" spans="3:42" x14ac:dyDescent="0.3">
      <c r="C37" s="17" t="str">
        <f>RTD("fsxl",,"*OBSY",$D$4,"C",$P37)</f>
        <v>BRN 22VC9800-ICE</v>
      </c>
      <c r="D37" s="13">
        <f>RTD("fsxl",,$C37,_xll.FSFldID(D$8))</f>
        <v>1.83</v>
      </c>
      <c r="E37" s="13">
        <f>RTD("fsxl",,$C37,_xll.FSFldID(E$8))</f>
        <v>1.89</v>
      </c>
      <c r="F37" s="13">
        <f>RTD("fsxl",,$C37,_xll.FSFldID(F$8))</f>
        <v>1.36</v>
      </c>
      <c r="G37" s="13">
        <f>RTD("fsxl",,$C37,_xll.FSFldID(G$8))</f>
        <v>1.23</v>
      </c>
      <c r="H37" s="13">
        <f>RTD("fsxl",,$C37,_xll.FSFldID(H$8))</f>
        <v>1.36</v>
      </c>
      <c r="I37" s="13">
        <f>RTD("fsxl",,$C37,_xll.FSFldID(I$8))</f>
        <v>-0.4</v>
      </c>
      <c r="J37" s="18">
        <f>RTD("fsxl",,$C37,_xll.FSFldID(J$8))</f>
        <v>44792.544050925928</v>
      </c>
      <c r="K37" s="17">
        <f>RTD("fsxl",,$C37,_xll.FSFldID(K$8))</f>
        <v>11</v>
      </c>
      <c r="L37" s="12">
        <f>RTD("fsxl",,$C37,_xll.FSFldID(L$8))</f>
        <v>1.36</v>
      </c>
      <c r="M37" s="13">
        <f>RTD("fsxl",,"*QBS",$C37,M$8,0.02,0.02,"Market","Recent")</f>
        <v>7.0028190268776672E-2</v>
      </c>
      <c r="N37" s="13">
        <f>RTD("fsxl",,"*QBS",$C37,N$8,0.02,0.02,"Market","Recent")</f>
        <v>0.4511505462404779</v>
      </c>
      <c r="O37" s="13">
        <f>RTD("fsxl",,"*QBS",$C37,O$8,0.02,0.02,"Market","Recent")</f>
        <v>0.45385266559543042</v>
      </c>
      <c r="P37" s="13">
        <f>RTD("fsxl",,"*OBST",$D$4,"3")</f>
        <v>98</v>
      </c>
      <c r="Q37" s="13" t="str">
        <f>RTD("fsxl",,"*OBSY",$D$4,"P",$P37)</f>
        <v>BRN 22VP9800-ICE</v>
      </c>
      <c r="R37" s="13">
        <f>RTD("fsxl",,$Q37,_xll.FSFldID(R$8))</f>
        <v>2.7</v>
      </c>
      <c r="S37" s="13">
        <f>RTD("fsxl",,$Q37,_xll.FSFldID(S$8))</f>
        <v>2.77</v>
      </c>
      <c r="T37" s="13" t="str">
        <f>RTD("fsxl",,$Q37,_xll.FSFldID(T$8))</f>
        <v/>
      </c>
      <c r="U37" s="13" t="str">
        <f>RTD("fsxl",,$Q37,_xll.FSFldID(U$8))</f>
        <v/>
      </c>
      <c r="V37" s="13" t="str">
        <f>RTD("fsxl",,$Q37,_xll.FSFldID(V$8))</f>
        <v/>
      </c>
      <c r="W37" s="13" t="str">
        <f>RTD("fsxl",,$Q37,_xll.FSFldID(W$8))</f>
        <v/>
      </c>
      <c r="X37" s="18">
        <f>RTD("fsxl",,$Q37,_xll.FSFldID(X$8))</f>
        <v>44792.544062499997</v>
      </c>
      <c r="Y37" s="13">
        <f>RTD("fsxl",,$Q37,_xll.FSFldID(Y$8))</f>
        <v>0</v>
      </c>
      <c r="Z37" s="13">
        <f>RTD("fsxl",,$Q37,_xll.FSFldID(Z$8))</f>
        <v>3.17</v>
      </c>
      <c r="AA37" s="13">
        <f>RTD("fsxl",,"*QBS",$Q37,AA$8,0.02,0.02,"Market","Recent")</f>
        <v>6.9563539206889902E-2</v>
      </c>
      <c r="AB37" s="13">
        <f>RTD("fsxl",,"*QBS",$Q37,AB$8,0.02,0.02,"Market","Recent")</f>
        <v>-0.54803531362103586</v>
      </c>
      <c r="AC37" s="13">
        <f>RTD("fsxl",,"*QBS",$Q37,AC$8,0.02,0.02,"Market","Recent")</f>
        <v>0.45695240899188011</v>
      </c>
      <c r="AE37" s="13">
        <v>29</v>
      </c>
      <c r="AF37" s="13">
        <f t="shared" si="18"/>
        <v>0.45385266559543042</v>
      </c>
      <c r="AG37" s="13">
        <f t="shared" si="8"/>
        <v>0.45385266559543042</v>
      </c>
      <c r="AH37" s="13">
        <f t="shared" ref="AH37" si="23">IFERROR(IF(AG37="",AVERAGE(AG38,AG36),AG37),"")</f>
        <v>0.45385266559543042</v>
      </c>
      <c r="AI37" s="13">
        <f t="shared" ref="AI37:AP37" si="24">IFERROR(IF($AF37="",AVERAGE(AH38,AH36),AH37),"")</f>
        <v>0.45385266559543042</v>
      </c>
      <c r="AJ37" s="13">
        <f t="shared" si="24"/>
        <v>0.45385266559543042</v>
      </c>
      <c r="AK37" s="13">
        <f t="shared" si="24"/>
        <v>0.45385266559543042</v>
      </c>
      <c r="AL37" s="13">
        <f t="shared" si="24"/>
        <v>0.45385266559543042</v>
      </c>
      <c r="AM37" s="13">
        <f t="shared" si="24"/>
        <v>0.45385266559543042</v>
      </c>
      <c r="AN37" s="13">
        <f t="shared" si="24"/>
        <v>0.45385266559543042</v>
      </c>
      <c r="AO37" s="13">
        <f t="shared" si="24"/>
        <v>0.45385266559543042</v>
      </c>
      <c r="AP37" s="13">
        <f t="shared" si="24"/>
        <v>0.45385266559543042</v>
      </c>
    </row>
    <row r="38" spans="3:42" x14ac:dyDescent="0.3">
      <c r="C38" s="17" t="str">
        <f>RTD("fsxl",,"*OBSY",$D$4,"C",$P38)</f>
        <v>BRN 22VC9825-ICE</v>
      </c>
      <c r="D38" s="13">
        <f>RTD("fsxl",,$C38,_xll.FSFldID(D$8))</f>
        <v>1.73</v>
      </c>
      <c r="E38" s="13">
        <f>RTD("fsxl",,$C38,_xll.FSFldID(E$8))</f>
        <v>1.77</v>
      </c>
      <c r="F38" s="13" t="str">
        <f>RTD("fsxl",,$C38,_xll.FSFldID(F$8))</f>
        <v/>
      </c>
      <c r="G38" s="13" t="str">
        <f>RTD("fsxl",,$C38,_xll.FSFldID(G$8))</f>
        <v/>
      </c>
      <c r="H38" s="13" t="str">
        <f>RTD("fsxl",,$C38,_xll.FSFldID(H$8))</f>
        <v/>
      </c>
      <c r="I38" s="13" t="str">
        <f>RTD("fsxl",,$C38,_xll.FSFldID(I$8))</f>
        <v/>
      </c>
      <c r="J38" s="18">
        <f>RTD("fsxl",,$C38,_xll.FSFldID(J$8))</f>
        <v>44792.544062499997</v>
      </c>
      <c r="K38" s="17">
        <f>RTD("fsxl",,$C38,_xll.FSFldID(K$8))</f>
        <v>0</v>
      </c>
      <c r="L38" s="12">
        <f>RTD("fsxl",,$C38,_xll.FSFldID(L$8))</f>
        <v>1.66</v>
      </c>
      <c r="M38" s="13">
        <f>RTD("fsxl",,"*QBS",$C38,M$8,0.02,0.02,"Market","Recent")</f>
        <v>6.9740930007532703E-2</v>
      </c>
      <c r="N38" s="13">
        <f>RTD("fsxl",,"*QBS",$C38,N$8,0.02,0.02,"Market","Recent")</f>
        <v>0.43366870476471575</v>
      </c>
      <c r="O38" s="13">
        <f>RTD("fsxl",,"*QBS",$C38,O$8,0.02,0.02,"Market","Recent")</f>
        <v>0.45281363521551871</v>
      </c>
      <c r="P38" s="13">
        <f>RTD("fsxl",,"*OBST",$D$4,"4")</f>
        <v>98.25</v>
      </c>
      <c r="Q38" s="13" t="str">
        <f>RTD("fsxl",,"*OBSY",$D$4,"P",$P38)</f>
        <v>BRN 22VP9825-ICE</v>
      </c>
      <c r="R38" s="13">
        <f>RTD("fsxl",,$Q38,_xll.FSFldID(R$8))</f>
        <v>2.83</v>
      </c>
      <c r="S38" s="13">
        <f>RTD("fsxl",,$Q38,_xll.FSFldID(S$8))</f>
        <v>2.91</v>
      </c>
      <c r="T38" s="13">
        <f>RTD("fsxl",,$Q38,_xll.FSFldID(T$8))</f>
        <v>2.73</v>
      </c>
      <c r="U38" s="13">
        <f>RTD("fsxl",,$Q38,_xll.FSFldID(U$8))</f>
        <v>2.73</v>
      </c>
      <c r="V38" s="13">
        <f>RTD("fsxl",,$Q38,_xll.FSFldID(V$8))</f>
        <v>2.73</v>
      </c>
      <c r="W38" s="13">
        <f>RTD("fsxl",,$Q38,_xll.FSFldID(W$8))</f>
        <v>-0.59</v>
      </c>
      <c r="X38" s="18">
        <f>RTD("fsxl",,$Q38,_xll.FSFldID(X$8))</f>
        <v>44792.544062499997</v>
      </c>
      <c r="Y38" s="13">
        <f>RTD("fsxl",,$Q38,_xll.FSFldID(Y$8))</f>
        <v>6</v>
      </c>
      <c r="Z38" s="13">
        <f>RTD("fsxl",,$Q38,_xll.FSFldID(Z$8))</f>
        <v>2.73</v>
      </c>
      <c r="AA38" s="13">
        <f>RTD("fsxl",,"*QBS",$Q38,AA$8,0.02,0.02,"Market","Recent")</f>
        <v>6.9428646573230848E-2</v>
      </c>
      <c r="AB38" s="13">
        <f>RTD("fsxl",,"*QBS",$Q38,AB$8,0.02,0.02,"Market","Recent")</f>
        <v>-0.56559121789222855</v>
      </c>
      <c r="AC38" s="13">
        <f>RTD("fsxl",,"*QBS",$Q38,AC$8,0.02,0.02,"Market","Recent")</f>
        <v>0.45492939339851118</v>
      </c>
      <c r="AE38" s="13">
        <v>30</v>
      </c>
      <c r="AF38" s="13">
        <f t="shared" si="18"/>
        <v>0.45281363521551871</v>
      </c>
      <c r="AG38" s="13">
        <f>IFERROR(IF(AF38="",AVERAGE(AF39,AF37),AF38),"")</f>
        <v>0.45281363521551871</v>
      </c>
      <c r="AH38" s="13">
        <f t="shared" ref="AH38" si="25">IFERROR(IF(AG38="",AVERAGE(AG39,AG37),AG38),"")</f>
        <v>0.45281363521551871</v>
      </c>
      <c r="AI38" s="13">
        <f t="shared" ref="AI38:AP38" si="26">IFERROR(IF($AF38="",AVERAGE(AH39,AH37),AH38),"")</f>
        <v>0.45281363521551871</v>
      </c>
      <c r="AJ38" s="13">
        <f t="shared" si="26"/>
        <v>0.45281363521551871</v>
      </c>
      <c r="AK38" s="13">
        <f t="shared" si="26"/>
        <v>0.45281363521551871</v>
      </c>
      <c r="AL38" s="13">
        <f t="shared" si="26"/>
        <v>0.45281363521551871</v>
      </c>
      <c r="AM38" s="13">
        <f t="shared" si="26"/>
        <v>0.45281363521551871</v>
      </c>
      <c r="AN38" s="13">
        <f t="shared" si="26"/>
        <v>0.45281363521551871</v>
      </c>
      <c r="AO38" s="13">
        <f t="shared" si="26"/>
        <v>0.45281363521551871</v>
      </c>
      <c r="AP38" s="13">
        <f t="shared" si="26"/>
        <v>0.45281363521551871</v>
      </c>
    </row>
    <row r="39" spans="3:42" x14ac:dyDescent="0.3">
      <c r="C39" s="17" t="str">
        <f>RTD("fsxl",,"*OBSY",$D$4,"C",$P39)</f>
        <v>BRN 22VC9850-ICE</v>
      </c>
      <c r="D39" s="13">
        <f>RTD("fsxl",,$C39,_xll.FSFldID(D$8))</f>
        <v>1.61</v>
      </c>
      <c r="E39" s="13">
        <f>RTD("fsxl",,$C39,_xll.FSFldID(E$8))</f>
        <v>1.65</v>
      </c>
      <c r="F39" s="13" t="str">
        <f>RTD("fsxl",,$C39,_xll.FSFldID(F$8))</f>
        <v/>
      </c>
      <c r="G39" s="13" t="str">
        <f>RTD("fsxl",,$C39,_xll.FSFldID(G$8))</f>
        <v/>
      </c>
      <c r="H39" s="13" t="str">
        <f>RTD("fsxl",,$C39,_xll.FSFldID(H$8))</f>
        <v/>
      </c>
      <c r="I39" s="13" t="str">
        <f>RTD("fsxl",,$C39,_xll.FSFldID(I$8))</f>
        <v/>
      </c>
      <c r="J39" s="18">
        <f>RTD("fsxl",,$C39,_xll.FSFldID(J$8))</f>
        <v>44792.544062499997</v>
      </c>
      <c r="K39" s="17">
        <f>RTD("fsxl",,$C39,_xll.FSFldID(K$8))</f>
        <v>0</v>
      </c>
      <c r="L39" s="12">
        <f>RTD("fsxl",,$C39,_xll.FSFldID(L$8))</f>
        <v>1.57</v>
      </c>
      <c r="M39" s="13">
        <f>RTD("fsxl",,"*QBS",$C39,M$8,0.02,0.02,"Market","Recent")</f>
        <v>6.9747454778943563E-2</v>
      </c>
      <c r="N39" s="13">
        <f>RTD("fsxl",,"*QBS",$C39,N$8,0.02,0.02,"Market","Recent")</f>
        <v>0.41559030992516227</v>
      </c>
      <c r="O39" s="13">
        <f>RTD("fsxl",,"*QBS",$C39,O$8,0.02,0.02,"Market","Recent")</f>
        <v>0.44882280900108334</v>
      </c>
      <c r="P39" s="13">
        <f>RTD("fsxl",,"*OBST",$D$4,"5")</f>
        <v>98.5</v>
      </c>
      <c r="Q39" s="13" t="str">
        <f>RTD("fsxl",,"*OBSY",$D$4,"P",$P39)</f>
        <v>BRN 22VP9850-ICE</v>
      </c>
      <c r="R39" s="13">
        <f>RTD("fsxl",,$Q39,_xll.FSFldID(R$8))</f>
        <v>2.96</v>
      </c>
      <c r="S39" s="13">
        <f>RTD("fsxl",,$Q39,_xll.FSFldID(S$8))</f>
        <v>3.05</v>
      </c>
      <c r="T39" s="13" t="str">
        <f>RTD("fsxl",,$Q39,_xll.FSFldID(T$8))</f>
        <v/>
      </c>
      <c r="U39" s="13" t="str">
        <f>RTD("fsxl",,$Q39,_xll.FSFldID(U$8))</f>
        <v/>
      </c>
      <c r="V39" s="13" t="str">
        <f>RTD("fsxl",,$Q39,_xll.FSFldID(V$8))</f>
        <v/>
      </c>
      <c r="W39" s="13" t="str">
        <f>RTD("fsxl",,$Q39,_xll.FSFldID(W$8))</f>
        <v/>
      </c>
      <c r="X39" s="18">
        <f>RTD("fsxl",,$Q39,_xll.FSFldID(X$8))</f>
        <v>44792.544062499997</v>
      </c>
      <c r="Y39" s="13">
        <f>RTD("fsxl",,$Q39,_xll.FSFldID(Y$8))</f>
        <v>0</v>
      </c>
      <c r="Z39" s="13">
        <f>RTD("fsxl",,$Q39,_xll.FSFldID(Z$8))</f>
        <v>3.48</v>
      </c>
      <c r="AA39" s="13">
        <f>RTD("fsxl",,"*QBS",$Q39,AA$8,0.02,0.02,"Market","Recent")</f>
        <v>6.9284618351919097E-2</v>
      </c>
      <c r="AB39" s="13">
        <f>RTD("fsxl",,"*QBS",$Q39,AB$8,0.02,0.02,"Market","Recent")</f>
        <v>-0.58333850025759149</v>
      </c>
      <c r="AC39" s="13">
        <f>RTD("fsxl",,"*QBS",$Q39,AC$8,0.02,0.02,"Market","Recent")</f>
        <v>0.4520033577473403</v>
      </c>
      <c r="AE39" s="13">
        <v>31</v>
      </c>
      <c r="AF39" s="13">
        <f t="shared" si="18"/>
        <v>0.44882280900108334</v>
      </c>
      <c r="AG39" s="13">
        <f t="shared" si="8"/>
        <v>0.44882280900108334</v>
      </c>
      <c r="AH39" s="13">
        <f t="shared" ref="AH39" si="27">IFERROR(IF(AG39="",AVERAGE(AG40,AG38),AG39),"")</f>
        <v>0.44882280900108334</v>
      </c>
      <c r="AI39" s="13">
        <f t="shared" ref="AI39:AP39" si="28">IFERROR(IF($AF39="",AVERAGE(AH40,AH38),AH39),"")</f>
        <v>0.44882280900108334</v>
      </c>
      <c r="AJ39" s="13">
        <f t="shared" si="28"/>
        <v>0.44882280900108334</v>
      </c>
      <c r="AK39" s="13">
        <f t="shared" si="28"/>
        <v>0.44882280900108334</v>
      </c>
      <c r="AL39" s="13">
        <f t="shared" si="28"/>
        <v>0.44882280900108334</v>
      </c>
      <c r="AM39" s="13">
        <f t="shared" si="28"/>
        <v>0.44882280900108334</v>
      </c>
      <c r="AN39" s="13">
        <f t="shared" si="28"/>
        <v>0.44882280900108334</v>
      </c>
      <c r="AO39" s="13">
        <f t="shared" si="28"/>
        <v>0.44882280900108334</v>
      </c>
      <c r="AP39" s="13">
        <f t="shared" si="28"/>
        <v>0.44882280900108334</v>
      </c>
    </row>
    <row r="40" spans="3:42" x14ac:dyDescent="0.3">
      <c r="C40" s="17" t="str">
        <f>RTD("fsxl",,"*OBSY",$D$4,"C",$P40)</f>
        <v>BRN 22VC9875-ICE</v>
      </c>
      <c r="D40" s="13">
        <f>RTD("fsxl",,$C40,_xll.FSFldID(D$8))</f>
        <v>1.5</v>
      </c>
      <c r="E40" s="13">
        <f>RTD("fsxl",,$C40,_xll.FSFldID(E$8))</f>
        <v>1.55</v>
      </c>
      <c r="F40" s="13" t="str">
        <f>RTD("fsxl",,$C40,_xll.FSFldID(F$8))</f>
        <v/>
      </c>
      <c r="G40" s="13" t="str">
        <f>RTD("fsxl",,$C40,_xll.FSFldID(G$8))</f>
        <v/>
      </c>
      <c r="H40" s="13" t="str">
        <f>RTD("fsxl",,$C40,_xll.FSFldID(H$8))</f>
        <v/>
      </c>
      <c r="I40" s="13" t="str">
        <f>RTD("fsxl",,$C40,_xll.FSFldID(I$8))</f>
        <v/>
      </c>
      <c r="J40" s="18">
        <f>RTD("fsxl",,$C40,_xll.FSFldID(J$8))</f>
        <v>44792.544062499997</v>
      </c>
      <c r="K40" s="17">
        <f>RTD("fsxl",,$C40,_xll.FSFldID(K$8))</f>
        <v>0</v>
      </c>
      <c r="L40" s="12">
        <f>RTD("fsxl",,$C40,_xll.FSFldID(L$8))</f>
        <v>1.48</v>
      </c>
      <c r="M40" s="13">
        <f>RTD("fsxl",,"*QBS",$C40,M$8,0.02,0.02,"Market","Recent")</f>
        <v>6.9288986686754858E-2</v>
      </c>
      <c r="N40" s="13">
        <f>RTD("fsxl",,"*QBS",$C40,N$8,0.02,0.02,"Market","Recent")</f>
        <v>0.39800578312259616</v>
      </c>
      <c r="O40" s="13">
        <f>RTD("fsxl",,"*QBS",$C40,O$8,0.02,0.02,"Market","Recent")</f>
        <v>0.44699449466567065</v>
      </c>
      <c r="P40" s="13">
        <f>RTD("fsxl",,"*OBST",$D$4,"6")</f>
        <v>98.75</v>
      </c>
      <c r="Q40" s="13" t="str">
        <f>RTD("fsxl",,"*OBSY",$D$4,"P",$P40)</f>
        <v>BRN 22VP9875-ICE</v>
      </c>
      <c r="R40" s="13">
        <f>RTD("fsxl",,$Q40,_xll.FSFldID(R$8))</f>
        <v>3.11</v>
      </c>
      <c r="S40" s="13">
        <f>RTD("fsxl",,$Q40,_xll.FSFldID(S$8))</f>
        <v>3.19</v>
      </c>
      <c r="T40" s="13" t="str">
        <f>RTD("fsxl",,$Q40,_xll.FSFldID(T$8))</f>
        <v/>
      </c>
      <c r="U40" s="13" t="str">
        <f>RTD("fsxl",,$Q40,_xll.FSFldID(U$8))</f>
        <v/>
      </c>
      <c r="V40" s="13" t="str">
        <f>RTD("fsxl",,$Q40,_xll.FSFldID(V$8))</f>
        <v/>
      </c>
      <c r="W40" s="13" t="str">
        <f>RTD("fsxl",,$Q40,_xll.FSFldID(W$8))</f>
        <v/>
      </c>
      <c r="X40" s="18">
        <f>RTD("fsxl",,$Q40,_xll.FSFldID(X$8))</f>
        <v>44792.544062499997</v>
      </c>
      <c r="Y40" s="13">
        <f>RTD("fsxl",,$Q40,_xll.FSFldID(Y$8))</f>
        <v>0</v>
      </c>
      <c r="Z40" s="13">
        <f>RTD("fsxl",,$Q40,_xll.FSFldID(Z$8))</f>
        <v>3.64</v>
      </c>
      <c r="AA40" s="13">
        <f>RTD("fsxl",,"*QBS",$Q40,AA$8,0.02,0.02,"Market","Recent")</f>
        <v>6.8831741656869824E-2</v>
      </c>
      <c r="AB40" s="13">
        <f>RTD("fsxl",,"*QBS",$Q40,AB$8,0.02,0.02,"Market","Recent")</f>
        <v>-0.60079121431007321</v>
      </c>
      <c r="AC40" s="13">
        <f>RTD("fsxl",,"*QBS",$Q40,AC$8,0.02,0.02,"Market","Recent")</f>
        <v>0.45022599608691599</v>
      </c>
      <c r="AE40" s="13">
        <v>32</v>
      </c>
      <c r="AF40" s="13">
        <f t="shared" si="18"/>
        <v>0.44699449466567065</v>
      </c>
      <c r="AG40" s="13">
        <f t="shared" si="8"/>
        <v>0.44699449466567065</v>
      </c>
      <c r="AH40" s="13">
        <f t="shared" ref="AH40" si="29">IFERROR(IF(AG40="",AVERAGE(AG41,AG39),AG40),"")</f>
        <v>0.44699449466567065</v>
      </c>
      <c r="AI40" s="13">
        <f t="shared" ref="AI40:AP40" si="30">IFERROR(IF($AF40="",AVERAGE(AH41,AH39),AH40),"")</f>
        <v>0.44699449466567065</v>
      </c>
      <c r="AJ40" s="13">
        <f t="shared" si="30"/>
        <v>0.44699449466567065</v>
      </c>
      <c r="AK40" s="13">
        <f t="shared" si="30"/>
        <v>0.44699449466567065</v>
      </c>
      <c r="AL40" s="13">
        <f t="shared" si="30"/>
        <v>0.44699449466567065</v>
      </c>
      <c r="AM40" s="13">
        <f t="shared" si="30"/>
        <v>0.44699449466567065</v>
      </c>
      <c r="AN40" s="13">
        <f t="shared" si="30"/>
        <v>0.44699449466567065</v>
      </c>
      <c r="AO40" s="13">
        <f t="shared" si="30"/>
        <v>0.44699449466567065</v>
      </c>
      <c r="AP40" s="13">
        <f t="shared" si="30"/>
        <v>0.44699449466567065</v>
      </c>
    </row>
    <row r="41" spans="3:42" x14ac:dyDescent="0.3">
      <c r="C41" s="17" t="str">
        <f>RTD("fsxl",,"*OBSY",$D$4,"C",$P41)</f>
        <v>BRN 22VC9900-ICE</v>
      </c>
      <c r="D41" s="13">
        <f>RTD("fsxl",,$C41,_xll.FSFldID(D$8))</f>
        <v>1.4</v>
      </c>
      <c r="E41" s="13">
        <f>RTD("fsxl",,$C41,_xll.FSFldID(E$8))</f>
        <v>1.45</v>
      </c>
      <c r="F41" s="13">
        <f>RTD("fsxl",,$C41,_xll.FSFldID(F$8))</f>
        <v>1.22</v>
      </c>
      <c r="G41" s="13">
        <f>RTD("fsxl",,$C41,_xll.FSFldID(G$8))</f>
        <v>1.22</v>
      </c>
      <c r="H41" s="13">
        <f>RTD("fsxl",,$C41,_xll.FSFldID(H$8))</f>
        <v>1.22</v>
      </c>
      <c r="I41" s="13">
        <f>RTD("fsxl",,$C41,_xll.FSFldID(I$8))</f>
        <v>-0.17</v>
      </c>
      <c r="J41" s="18">
        <f>RTD("fsxl",,$C41,_xll.FSFldID(J$8))</f>
        <v>44792.544062499997</v>
      </c>
      <c r="K41" s="17">
        <f>RTD("fsxl",,$C41,_xll.FSFldID(K$8))</f>
        <v>1556</v>
      </c>
      <c r="L41" s="12">
        <f>RTD("fsxl",,$C41,_xll.FSFldID(L$8))</f>
        <v>1.22</v>
      </c>
      <c r="M41" s="13">
        <f>RTD("fsxl",,"*QBS",$C41,M$8,0.02,0.02,"Market","Recent")</f>
        <v>6.867036497996569E-2</v>
      </c>
      <c r="N41" s="13">
        <f>RTD("fsxl",,"*QBS",$C41,N$8,0.02,0.02,"Market","Recent")</f>
        <v>0.38056663668293478</v>
      </c>
      <c r="O41" s="13">
        <f>RTD("fsxl",,"*QBS",$C41,O$8,0.02,0.02,"Market","Recent")</f>
        <v>0.44529417315974024</v>
      </c>
      <c r="P41" s="13">
        <f>RTD("fsxl",,"*OBST",$D$4,"7")</f>
        <v>99</v>
      </c>
      <c r="Q41" s="13" t="str">
        <f>RTD("fsxl",,"*OBSY",$D$4,"P",$P41)</f>
        <v>BRN 22VP9900-ICE</v>
      </c>
      <c r="R41" s="13">
        <f>RTD("fsxl",,$Q41,_xll.FSFldID(R$8))</f>
        <v>3.25</v>
      </c>
      <c r="S41" s="13">
        <f>RTD("fsxl",,$Q41,_xll.FSFldID(S$8))</f>
        <v>3.34</v>
      </c>
      <c r="T41" s="13">
        <f>RTD("fsxl",,$Q41,_xll.FSFldID(T$8))</f>
        <v>3.32</v>
      </c>
      <c r="U41" s="13">
        <f>RTD("fsxl",,$Q41,_xll.FSFldID(U$8))</f>
        <v>3.32</v>
      </c>
      <c r="V41" s="13">
        <f>RTD("fsxl",,$Q41,_xll.FSFldID(V$8))</f>
        <v>3.32</v>
      </c>
      <c r="W41" s="13">
        <f>RTD("fsxl",,$Q41,_xll.FSFldID(W$8))</f>
        <v>-0.48</v>
      </c>
      <c r="X41" s="18">
        <f>RTD("fsxl",,$Q41,_xll.FSFldID(X$8))</f>
        <v>44792.544027777774</v>
      </c>
      <c r="Y41" s="13">
        <f>RTD("fsxl",,$Q41,_xll.FSFldID(Y$8))</f>
        <v>1</v>
      </c>
      <c r="Z41" s="13">
        <f>RTD("fsxl",,$Q41,_xll.FSFldID(Z$8))</f>
        <v>3.32</v>
      </c>
      <c r="AA41" s="13">
        <f>RTD("fsxl",,"*QBS",$Q41,AA$8,0.02,0.02,"Market","Recent")</f>
        <v>6.8364499238622062E-2</v>
      </c>
      <c r="AB41" s="13">
        <f>RTD("fsxl",,"*QBS",$Q41,AB$8,0.02,0.02,"Market","Recent")</f>
        <v>-0.61841756343181409</v>
      </c>
      <c r="AC41" s="13">
        <f>RTD("fsxl",,"*QBS",$Q41,AC$8,0.02,0.02,"Market","Recent")</f>
        <v>0.44753075702597794</v>
      </c>
      <c r="AE41" s="13">
        <v>33</v>
      </c>
      <c r="AF41" s="13">
        <f t="shared" si="18"/>
        <v>0.44529417315974024</v>
      </c>
      <c r="AG41" s="13">
        <f t="shared" si="8"/>
        <v>0.44529417315974024</v>
      </c>
      <c r="AH41" s="13">
        <f t="shared" ref="AH41" si="31">IFERROR(IF(AG41="",AVERAGE(AG42,AG40),AG41),"")</f>
        <v>0.44529417315974024</v>
      </c>
      <c r="AI41" s="13">
        <f t="shared" ref="AI41:AP41" si="32">IFERROR(IF($AF41="",AVERAGE(AH42,AH40),AH41),"")</f>
        <v>0.44529417315974024</v>
      </c>
      <c r="AJ41" s="13">
        <f t="shared" si="32"/>
        <v>0.44529417315974024</v>
      </c>
      <c r="AK41" s="13">
        <f t="shared" si="32"/>
        <v>0.44529417315974024</v>
      </c>
      <c r="AL41" s="13">
        <f t="shared" si="32"/>
        <v>0.44529417315974024</v>
      </c>
      <c r="AM41" s="13">
        <f t="shared" si="32"/>
        <v>0.44529417315974024</v>
      </c>
      <c r="AN41" s="13">
        <f t="shared" si="32"/>
        <v>0.44529417315974024</v>
      </c>
      <c r="AO41" s="13">
        <f t="shared" si="32"/>
        <v>0.44529417315974024</v>
      </c>
      <c r="AP41" s="13">
        <f t="shared" si="32"/>
        <v>0.44529417315974024</v>
      </c>
    </row>
    <row r="42" spans="3:42" x14ac:dyDescent="0.3">
      <c r="C42" s="17" t="str">
        <f>RTD("fsxl",,"*OBSY",$D$4,"C",$P42)</f>
        <v>BRN 22VC9925-ICE</v>
      </c>
      <c r="D42" s="13">
        <f>RTD("fsxl",,$C42,_xll.FSFldID(D$8))</f>
        <v>1.3</v>
      </c>
      <c r="E42" s="13">
        <f>RTD("fsxl",,$C42,_xll.FSFldID(E$8))</f>
        <v>1.35</v>
      </c>
      <c r="F42" s="13">
        <f>RTD("fsxl",,$C42,_xll.FSFldID(F$8))</f>
        <v>1.34</v>
      </c>
      <c r="G42" s="13">
        <f>RTD("fsxl",,$C42,_xll.FSFldID(G$8))</f>
        <v>1.34</v>
      </c>
      <c r="H42" s="13">
        <f>RTD("fsxl",,$C42,_xll.FSFldID(H$8))</f>
        <v>1.34</v>
      </c>
      <c r="I42" s="13">
        <f>RTD("fsxl",,$C42,_xll.FSFldID(I$8))</f>
        <v>0.03</v>
      </c>
      <c r="J42" s="18">
        <f>RTD("fsxl",,$C42,_xll.FSFldID(J$8))</f>
        <v>44792.544062499997</v>
      </c>
      <c r="K42" s="17">
        <f>RTD("fsxl",,$C42,_xll.FSFldID(K$8))</f>
        <v>5</v>
      </c>
      <c r="L42" s="12">
        <f>RTD("fsxl",,$C42,_xll.FSFldID(L$8))</f>
        <v>1.34</v>
      </c>
      <c r="M42" s="13">
        <f>RTD("fsxl",,"*QBS",$C42,M$8,0.02,0.02,"Market","Recent")</f>
        <v>6.8034499031634083E-2</v>
      </c>
      <c r="N42" s="13">
        <f>RTD("fsxl",,"*QBS",$C42,N$8,0.02,0.02,"Market","Recent")</f>
        <v>0.36295762981658808</v>
      </c>
      <c r="O42" s="13">
        <f>RTD("fsxl",,"*QBS",$C42,O$8,0.02,0.02,"Market","Recent")</f>
        <v>0.4426625755962123</v>
      </c>
      <c r="P42" s="13">
        <f>RTD("fsxl",,"*OBST",$D$4,"8")</f>
        <v>99.25</v>
      </c>
      <c r="Q42" s="13" t="str">
        <f>RTD("fsxl",,"*OBSY",$D$4,"P",$P42)</f>
        <v>BRN 22VP9925-ICE</v>
      </c>
      <c r="R42" s="13">
        <f>RTD("fsxl",,$Q42,_xll.FSFldID(R$8))</f>
        <v>3.41</v>
      </c>
      <c r="S42" s="13">
        <f>RTD("fsxl",,$Q42,_xll.FSFldID(S$8))</f>
        <v>3.49</v>
      </c>
      <c r="T42" s="13" t="str">
        <f>RTD("fsxl",,$Q42,_xll.FSFldID(T$8))</f>
        <v/>
      </c>
      <c r="U42" s="13" t="str">
        <f>RTD("fsxl",,$Q42,_xll.FSFldID(U$8))</f>
        <v/>
      </c>
      <c r="V42" s="13" t="str">
        <f>RTD("fsxl",,$Q42,_xll.FSFldID(V$8))</f>
        <v/>
      </c>
      <c r="W42" s="13" t="str">
        <f>RTD("fsxl",,$Q42,_xll.FSFldID(W$8))</f>
        <v/>
      </c>
      <c r="X42" s="18">
        <f>RTD("fsxl",,$Q42,_xll.FSFldID(X$8))</f>
        <v>44792.544062499997</v>
      </c>
      <c r="Y42" s="13">
        <f>RTD("fsxl",,$Q42,_xll.FSFldID(Y$8))</f>
        <v>0</v>
      </c>
      <c r="Z42" s="13">
        <f>RTD("fsxl",,$Q42,_xll.FSFldID(Z$8))</f>
        <v>3.97</v>
      </c>
      <c r="AA42" s="13">
        <f>RTD("fsxl",,"*QBS",$Q42,AA$8,0.02,0.02,"Market","Recent")</f>
        <v>6.759455479234075E-2</v>
      </c>
      <c r="AB42" s="13">
        <f>RTD("fsxl",,"*QBS",$Q42,AB$8,0.02,0.02,"Market","Recent")</f>
        <v>-0.63556321011786376</v>
      </c>
      <c r="AC42" s="13">
        <f>RTD("fsxl",,"*QBS",$Q42,AC$8,0.02,0.02,"Market","Recent")</f>
        <v>0.44602021441691853</v>
      </c>
      <c r="AE42" s="13">
        <v>34</v>
      </c>
      <c r="AF42" s="13">
        <f t="shared" si="18"/>
        <v>0.4426625755962123</v>
      </c>
      <c r="AG42" s="13">
        <f t="shared" si="8"/>
        <v>0.4426625755962123</v>
      </c>
      <c r="AH42" s="13">
        <f t="shared" ref="AH42" si="33">IFERROR(IF(AG42="",AVERAGE(AG43,AG41),AG42),"")</f>
        <v>0.4426625755962123</v>
      </c>
      <c r="AI42" s="13">
        <f t="shared" ref="AI42:AP42" si="34">IFERROR(IF($AF42="",AVERAGE(AH43,AH41),AH42),"")</f>
        <v>0.4426625755962123</v>
      </c>
      <c r="AJ42" s="13">
        <f t="shared" si="34"/>
        <v>0.4426625755962123</v>
      </c>
      <c r="AK42" s="13">
        <f t="shared" si="34"/>
        <v>0.4426625755962123</v>
      </c>
      <c r="AL42" s="13">
        <f t="shared" si="34"/>
        <v>0.4426625755962123</v>
      </c>
      <c r="AM42" s="13">
        <f t="shared" si="34"/>
        <v>0.4426625755962123</v>
      </c>
      <c r="AN42" s="13">
        <f t="shared" si="34"/>
        <v>0.4426625755962123</v>
      </c>
      <c r="AO42" s="13">
        <f t="shared" si="34"/>
        <v>0.4426625755962123</v>
      </c>
      <c r="AP42" s="13">
        <f t="shared" si="34"/>
        <v>0.4426625755962123</v>
      </c>
    </row>
    <row r="43" spans="3:42" x14ac:dyDescent="0.3">
      <c r="C43" s="17" t="str">
        <f>RTD("fsxl",,"*OBSY",$D$4,"C",$P43)</f>
        <v>BRN 22VC9950-ICE</v>
      </c>
      <c r="D43" s="13">
        <f>RTD("fsxl",,$C43,_xll.FSFldID(D$8))</f>
        <v>1.22</v>
      </c>
      <c r="E43" s="13">
        <f>RTD("fsxl",,$C43,_xll.FSFldID(E$8))</f>
        <v>1.26</v>
      </c>
      <c r="F43" s="13">
        <f>RTD("fsxl",,$C43,_xll.FSFldID(F$8))</f>
        <v>0.83</v>
      </c>
      <c r="G43" s="13">
        <f>RTD("fsxl",,$C43,_xll.FSFldID(G$8))</f>
        <v>0.83</v>
      </c>
      <c r="H43" s="13">
        <f>RTD("fsxl",,$C43,_xll.FSFldID(H$8))</f>
        <v>0.83</v>
      </c>
      <c r="I43" s="13">
        <f>RTD("fsxl",,$C43,_xll.FSFldID(I$8))</f>
        <v>-0.4</v>
      </c>
      <c r="J43" s="18">
        <f>RTD("fsxl",,$C43,_xll.FSFldID(J$8))</f>
        <v>44792.544062499997</v>
      </c>
      <c r="K43" s="17">
        <f>RTD("fsxl",,$C43,_xll.FSFldID(K$8))</f>
        <v>10</v>
      </c>
      <c r="L43" s="12">
        <f>RTD("fsxl",,$C43,_xll.FSFldID(L$8))</f>
        <v>0.83</v>
      </c>
      <c r="M43" s="13">
        <f>RTD("fsxl",,"*QBS",$C43,M$8,0.02,0.02,"Market","Recent")</f>
        <v>6.6962587772584209E-2</v>
      </c>
      <c r="N43" s="13">
        <f>RTD("fsxl",,"*QBS",$C43,N$8,0.02,0.02,"Market","Recent")</f>
        <v>0.34633827690598601</v>
      </c>
      <c r="O43" s="13">
        <f>RTD("fsxl",,"*QBS",$C43,O$8,0.02,0.02,"Market","Recent")</f>
        <v>0.4423251377078925</v>
      </c>
      <c r="P43" s="13">
        <f>RTD("fsxl",,"*OBST",$D$4,"9")</f>
        <v>99.5</v>
      </c>
      <c r="Q43" s="13" t="str">
        <f>RTD("fsxl",,"*OBSY",$D$4,"P",$P43)</f>
        <v>BRN 22VP9950-ICE</v>
      </c>
      <c r="R43" s="13">
        <f>RTD("fsxl",,$Q43,_xll.FSFldID(R$8))</f>
        <v>3.55</v>
      </c>
      <c r="S43" s="13">
        <f>RTD("fsxl",,$Q43,_xll.FSFldID(S$8))</f>
        <v>3.67</v>
      </c>
      <c r="T43" s="13" t="str">
        <f>RTD("fsxl",,$Q43,_xll.FSFldID(T$8))</f>
        <v/>
      </c>
      <c r="U43" s="13" t="str">
        <f>RTD("fsxl",,$Q43,_xll.FSFldID(U$8))</f>
        <v/>
      </c>
      <c r="V43" s="13" t="str">
        <f>RTD("fsxl",,$Q43,_xll.FSFldID(V$8))</f>
        <v/>
      </c>
      <c r="W43" s="13" t="str">
        <f>RTD("fsxl",,$Q43,_xll.FSFldID(W$8))</f>
        <v/>
      </c>
      <c r="X43" s="18">
        <f>RTD("fsxl",,$Q43,_xll.FSFldID(X$8))</f>
        <v>44792.543680555558</v>
      </c>
      <c r="Y43" s="13">
        <f>RTD("fsxl",,$Q43,_xll.FSFldID(Y$8))</f>
        <v>0</v>
      </c>
      <c r="Z43" s="13">
        <f>RTD("fsxl",,$Q43,_xll.FSFldID(Z$8))</f>
        <v>4.1399999999999997</v>
      </c>
      <c r="AA43" s="13">
        <f>RTD("fsxl",,"*QBS",$Q43,AA$8,0.02,0.02,"Market","Recent")</f>
        <v>6.6672052320769018E-2</v>
      </c>
      <c r="AB43" s="13">
        <f>RTD("fsxl",,"*QBS",$Q43,AB$8,0.02,0.02,"Market","Recent")</f>
        <v>-0.65245396737754635</v>
      </c>
      <c r="AC43" s="13">
        <f>RTD("fsxl",,"*QBS",$Q43,AC$8,0.02,0.02,"Market","Recent")</f>
        <v>0.44466945333750768</v>
      </c>
      <c r="AE43" s="13">
        <v>35</v>
      </c>
      <c r="AF43" s="13">
        <f t="shared" si="18"/>
        <v>0.4423251377078925</v>
      </c>
      <c r="AG43" s="13">
        <f t="shared" si="8"/>
        <v>0.4423251377078925</v>
      </c>
      <c r="AH43" s="13">
        <f t="shared" ref="AH43" si="35">IFERROR(IF(AG43="",AVERAGE(AG44,AG42),AG43),"")</f>
        <v>0.4423251377078925</v>
      </c>
      <c r="AI43" s="13">
        <f t="shared" ref="AI43:AP43" si="36">IFERROR(IF($AF43="",AVERAGE(AH44,AH42),AH43),"")</f>
        <v>0.4423251377078925</v>
      </c>
      <c r="AJ43" s="13">
        <f t="shared" si="36"/>
        <v>0.4423251377078925</v>
      </c>
      <c r="AK43" s="13">
        <f t="shared" si="36"/>
        <v>0.4423251377078925</v>
      </c>
      <c r="AL43" s="13">
        <f t="shared" si="36"/>
        <v>0.4423251377078925</v>
      </c>
      <c r="AM43" s="13">
        <f t="shared" si="36"/>
        <v>0.4423251377078925</v>
      </c>
      <c r="AN43" s="13">
        <f t="shared" si="36"/>
        <v>0.4423251377078925</v>
      </c>
      <c r="AO43" s="13">
        <f t="shared" si="36"/>
        <v>0.4423251377078925</v>
      </c>
      <c r="AP43" s="13">
        <f t="shared" si="36"/>
        <v>0.4423251377078925</v>
      </c>
    </row>
    <row r="44" spans="3:42" x14ac:dyDescent="0.3">
      <c r="C44" s="17" t="str">
        <f>RTD("fsxl",,"*OBSY",$D$4,"C",$P44)</f>
        <v>BRN 22VC9975-ICE</v>
      </c>
      <c r="D44" s="13">
        <f>RTD("fsxl",,$C44,_xll.FSFldID(D$8))</f>
        <v>1.1299999999999999</v>
      </c>
      <c r="E44" s="13">
        <f>RTD("fsxl",,$C44,_xll.FSFldID(E$8))</f>
        <v>1.17</v>
      </c>
      <c r="F44" s="13">
        <f>RTD("fsxl",,$C44,_xll.FSFldID(F$8))</f>
        <v>1.02</v>
      </c>
      <c r="G44" s="13">
        <f>RTD("fsxl",,$C44,_xll.FSFldID(G$8))</f>
        <v>1.02</v>
      </c>
      <c r="H44" s="13">
        <f>RTD("fsxl",,$C44,_xll.FSFldID(H$8))</f>
        <v>1.02</v>
      </c>
      <c r="I44" s="13">
        <f>RTD("fsxl",,$C44,_xll.FSFldID(I$8))</f>
        <v>-0.14000000000000001</v>
      </c>
      <c r="J44" s="18">
        <f>RTD("fsxl",,$C44,_xll.FSFldID(J$8))</f>
        <v>44792.544050925928</v>
      </c>
      <c r="K44" s="17">
        <f>RTD("fsxl",,$C44,_xll.FSFldID(K$8))</f>
        <v>10</v>
      </c>
      <c r="L44" s="12">
        <f>RTD("fsxl",,$C44,_xll.FSFldID(L$8))</f>
        <v>1.02</v>
      </c>
      <c r="M44" s="13">
        <f>RTD("fsxl",,"*QBS",$C44,M$8,0.02,0.02,"Market","Recent")</f>
        <v>6.6011556084207848E-2</v>
      </c>
      <c r="N44" s="13">
        <f>RTD("fsxl",,"*QBS",$C44,N$8,0.02,0.02,"Market","Recent")</f>
        <v>0.32920651546343122</v>
      </c>
      <c r="O44" s="13">
        <f>RTD("fsxl",,"*QBS",$C44,O$8,0.02,0.02,"Market","Recent")</f>
        <v>0.43998155390122717</v>
      </c>
      <c r="P44" s="13">
        <f>RTD("fsxl",,"*OBST",$D$4,"10")</f>
        <v>99.75</v>
      </c>
      <c r="Q44" s="13" t="str">
        <f>RTD("fsxl",,"*OBSY",$D$4,"P",$P44)</f>
        <v>BRN 22VP9975-ICE</v>
      </c>
      <c r="R44" s="13">
        <f>RTD("fsxl",,$Q44,_xll.FSFldID(R$8))</f>
        <v>3.71</v>
      </c>
      <c r="S44" s="13">
        <f>RTD("fsxl",,$Q44,_xll.FSFldID(S$8))</f>
        <v>3.83</v>
      </c>
      <c r="T44" s="13" t="str">
        <f>RTD("fsxl",,$Q44,_xll.FSFldID(T$8))</f>
        <v/>
      </c>
      <c r="U44" s="13" t="str">
        <f>RTD("fsxl",,$Q44,_xll.FSFldID(U$8))</f>
        <v/>
      </c>
      <c r="V44" s="13" t="str">
        <f>RTD("fsxl",,$Q44,_xll.FSFldID(V$8))</f>
        <v/>
      </c>
      <c r="W44" s="13" t="str">
        <f>RTD("fsxl",,$Q44,_xll.FSFldID(W$8))</f>
        <v/>
      </c>
      <c r="X44" s="18">
        <f>RTD("fsxl",,$Q44,_xll.FSFldID(X$8))</f>
        <v>44792.543680555558</v>
      </c>
      <c r="Y44" s="13">
        <f>RTD("fsxl",,$Q44,_xll.FSFldID(Y$8))</f>
        <v>0</v>
      </c>
      <c r="Z44" s="13">
        <f>RTD("fsxl",,$Q44,_xll.FSFldID(Z$8))</f>
        <v>4.32</v>
      </c>
      <c r="AA44" s="13">
        <f>RTD("fsxl",,"*QBS",$Q44,AA$8,0.02,0.02,"Market","Recent")</f>
        <v>6.5730655149908321E-2</v>
      </c>
      <c r="AB44" s="13">
        <f>RTD("fsxl",,"*QBS",$Q44,AB$8,0.02,0.02,"Market","Recent")</f>
        <v>-0.66948264396708246</v>
      </c>
      <c r="AC44" s="13">
        <f>RTD("fsxl",,"*QBS",$Q44,AC$8,0.02,0.02,"Market","Recent")</f>
        <v>0.44239022766827846</v>
      </c>
      <c r="AE44" s="13">
        <v>36</v>
      </c>
      <c r="AF44" s="13">
        <f t="shared" si="18"/>
        <v>0.43998155390122717</v>
      </c>
      <c r="AG44" s="13">
        <f t="shared" si="8"/>
        <v>0.43998155390122717</v>
      </c>
      <c r="AH44" s="13">
        <f t="shared" ref="AH44:AK44" si="37">IFERROR(IF(AG44="",AVERAGE(AG45,AG43),AG44),"")</f>
        <v>0.43998155390122717</v>
      </c>
      <c r="AI44" s="13">
        <f t="shared" si="37"/>
        <v>0.43998155390122717</v>
      </c>
      <c r="AJ44" s="13">
        <f t="shared" si="37"/>
        <v>0.43998155390122717</v>
      </c>
      <c r="AK44" s="13">
        <f t="shared" si="37"/>
        <v>0.43998155390122717</v>
      </c>
      <c r="AL44" s="13">
        <f t="shared" ref="AL44:AP44" si="38">IFERROR(IF($AF44="",AVERAGE(AK45,AK43),AK44),"")</f>
        <v>0.43998155390122717</v>
      </c>
      <c r="AM44" s="13">
        <f t="shared" si="38"/>
        <v>0.43998155390122717</v>
      </c>
      <c r="AN44" s="13">
        <f t="shared" si="38"/>
        <v>0.43998155390122717</v>
      </c>
      <c r="AO44" s="13">
        <f t="shared" si="38"/>
        <v>0.43998155390122717</v>
      </c>
      <c r="AP44" s="13">
        <f t="shared" si="38"/>
        <v>0.43998155390122717</v>
      </c>
    </row>
    <row r="45" spans="3:42" x14ac:dyDescent="0.3">
      <c r="C45" s="17" t="str">
        <f>RTD("fsxl",,"*OBSY",$D$4,"C",$P45)</f>
        <v>BRN 22VC10000-ICE</v>
      </c>
      <c r="D45" s="13">
        <f>RTD("fsxl",,$C45,_xll.FSFldID(D$8))</f>
        <v>1.04</v>
      </c>
      <c r="E45" s="13">
        <f>RTD("fsxl",,$C45,_xll.FSFldID(E$8))</f>
        <v>1.0900000000000001</v>
      </c>
      <c r="F45" s="13">
        <f>RTD("fsxl",,$C45,_xll.FSFldID(F$8))</f>
        <v>1.27</v>
      </c>
      <c r="G45" s="13">
        <f>RTD("fsxl",,$C45,_xll.FSFldID(G$8))</f>
        <v>0.57999999999999996</v>
      </c>
      <c r="H45" s="13">
        <f>RTD("fsxl",,$C45,_xll.FSFldID(H$8))</f>
        <v>1.06</v>
      </c>
      <c r="I45" s="13">
        <f>RTD("fsxl",,$C45,_xll.FSFldID(I$8))</f>
        <v>-0.03</v>
      </c>
      <c r="J45" s="18">
        <f>RTD("fsxl",,$C45,_xll.FSFldID(J$8))</f>
        <v>44792.544050925928</v>
      </c>
      <c r="K45" s="17">
        <f>RTD("fsxl",,$C45,_xll.FSFldID(K$8))</f>
        <v>5607</v>
      </c>
      <c r="L45" s="12">
        <f>RTD("fsxl",,$C45,_xll.FSFldID(L$8))</f>
        <v>1.06</v>
      </c>
      <c r="M45" s="13">
        <f>RTD("fsxl",,"*QBS",$C45,M$8,0.02,0.02,"Market","Recent")</f>
        <v>6.4904292752710202E-2</v>
      </c>
      <c r="N45" s="13">
        <f>RTD("fsxl",,"*QBS",$C45,N$8,0.02,0.02,"Market","Recent")</f>
        <v>0.31235456678200751</v>
      </c>
      <c r="O45" s="13">
        <f>RTD("fsxl",,"*QBS",$C45,O$8,0.02,0.02,"Market","Recent")</f>
        <v>0.43778810391349487</v>
      </c>
      <c r="P45" s="13">
        <f>RTD("fsxl",,"*OBST",$D$4,"11")</f>
        <v>100</v>
      </c>
      <c r="Q45" s="13" t="str">
        <f>RTD("fsxl",,"*OBSY",$D$4,"P",$P45)</f>
        <v>BRN 22VP10000-ICE</v>
      </c>
      <c r="R45" s="13">
        <f>RTD("fsxl",,$Q45,_xll.FSFldID(R$8))</f>
        <v>3.88</v>
      </c>
      <c r="S45" s="13">
        <f>RTD("fsxl",,$Q45,_xll.FSFldID(S$8))</f>
        <v>4</v>
      </c>
      <c r="T45" s="13" t="str">
        <f>RTD("fsxl",,$Q45,_xll.FSFldID(T$8))</f>
        <v/>
      </c>
      <c r="U45" s="13" t="str">
        <f>RTD("fsxl",,$Q45,_xll.FSFldID(U$8))</f>
        <v/>
      </c>
      <c r="V45" s="13" t="str">
        <f>RTD("fsxl",,$Q45,_xll.FSFldID(V$8))</f>
        <v/>
      </c>
      <c r="W45" s="13" t="str">
        <f>RTD("fsxl",,$Q45,_xll.FSFldID(W$8))</f>
        <v/>
      </c>
      <c r="X45" s="18">
        <f>RTD("fsxl",,$Q45,_xll.FSFldID(X$8))</f>
        <v>44792.544027777774</v>
      </c>
      <c r="Y45" s="13">
        <f>RTD("fsxl",,$Q45,_xll.FSFldID(Y$8))</f>
        <v>0</v>
      </c>
      <c r="Z45" s="13">
        <f>RTD("fsxl",,$Q45,_xll.FSFldID(Z$8))</f>
        <v>4.5</v>
      </c>
      <c r="AA45" s="13">
        <f>RTD("fsxl",,"*QBS",$Q45,AA$8,0.02,0.02,"Market","Recent")</f>
        <v>6.4513043023999558E-2</v>
      </c>
      <c r="AB45" s="13">
        <f>RTD("fsxl",,"*QBS",$Q45,AB$8,0.02,0.02,"Market","Recent")</f>
        <v>-0.68573571972095826</v>
      </c>
      <c r="AC45" s="13">
        <f>RTD("fsxl",,"*QBS",$Q45,AC$8,0.02,0.02,"Market","Recent")</f>
        <v>0.44140074566905957</v>
      </c>
      <c r="AE45" s="13">
        <v>37</v>
      </c>
      <c r="AF45" s="13">
        <f t="shared" si="18"/>
        <v>0.43778810391349487</v>
      </c>
      <c r="AG45" s="13">
        <f t="shared" si="8"/>
        <v>0.43778810391349487</v>
      </c>
      <c r="AH45" s="13">
        <f t="shared" ref="AH45:AK45" si="39">IFERROR(IF(AG45="",AVERAGE(AG46,AG44),AG45),"")</f>
        <v>0.43778810391349487</v>
      </c>
      <c r="AI45" s="13">
        <f t="shared" si="39"/>
        <v>0.43778810391349487</v>
      </c>
      <c r="AJ45" s="13">
        <f t="shared" si="39"/>
        <v>0.43778810391349487</v>
      </c>
      <c r="AK45" s="13">
        <f t="shared" si="39"/>
        <v>0.43778810391349487</v>
      </c>
      <c r="AL45" s="13">
        <f t="shared" ref="AL45:AP45" si="40">IFERROR(IF($AF45="",AVERAGE(AK46,AK44),AK45),"")</f>
        <v>0.43778810391349487</v>
      </c>
      <c r="AM45" s="13">
        <f t="shared" si="40"/>
        <v>0.43778810391349487</v>
      </c>
      <c r="AN45" s="13">
        <f t="shared" si="40"/>
        <v>0.43778810391349487</v>
      </c>
      <c r="AO45" s="13">
        <f t="shared" si="40"/>
        <v>0.43778810391349487</v>
      </c>
      <c r="AP45" s="13">
        <f t="shared" si="40"/>
        <v>0.43778810391349487</v>
      </c>
    </row>
    <row r="46" spans="3:42" x14ac:dyDescent="0.3">
      <c r="C46" s="17" t="str">
        <f>RTD("fsxl",,"*OBSY",$D$4,"C",$P46)</f>
        <v>BRN 22VC10025-ICE</v>
      </c>
      <c r="D46" s="13">
        <f>RTD("fsxl",,$C46,_xll.FSFldID(D$8))</f>
        <v>0.98</v>
      </c>
      <c r="E46" s="13">
        <f>RTD("fsxl",,$C46,_xll.FSFldID(E$8))</f>
        <v>1.02</v>
      </c>
      <c r="F46" s="13" t="str">
        <f>RTD("fsxl",,$C46,_xll.FSFldID(F$8))</f>
        <v/>
      </c>
      <c r="G46" s="13" t="str">
        <f>RTD("fsxl",,$C46,_xll.FSFldID(G$8))</f>
        <v/>
      </c>
      <c r="H46" s="13" t="str">
        <f>RTD("fsxl",,$C46,_xll.FSFldID(H$8))</f>
        <v/>
      </c>
      <c r="I46" s="13" t="str">
        <f>RTD("fsxl",,$C46,_xll.FSFldID(I$8))</f>
        <v/>
      </c>
      <c r="J46" s="18">
        <f>RTD("fsxl",,$C46,_xll.FSFldID(J$8))</f>
        <v>44792.544050925928</v>
      </c>
      <c r="K46" s="17">
        <f>RTD("fsxl",,$C46,_xll.FSFldID(K$8))</f>
        <v>0</v>
      </c>
      <c r="L46" s="12">
        <f>RTD("fsxl",,$C46,_xll.FSFldID(L$8))</f>
        <v>1.02</v>
      </c>
      <c r="M46" s="13">
        <f>RTD("fsxl",,"*QBS",$C46,M$8,0.02,0.02,"Market","Recent")</f>
        <v>6.3300241392968429E-2</v>
      </c>
      <c r="N46" s="13">
        <f>RTD("fsxl",,"*QBS",$C46,N$8,0.02,0.02,"Market","Recent")</f>
        <v>0.2974658718269691</v>
      </c>
      <c r="O46" s="13">
        <f>RTD("fsxl",,"*QBS",$C46,O$8,0.02,0.02,"Market","Recent")</f>
        <v>0.43924877759320308</v>
      </c>
      <c r="P46" s="13">
        <f>RTD("fsxl",,"*OBST",$D$4,"12")</f>
        <v>100.25</v>
      </c>
      <c r="Q46" s="13" t="str">
        <f>RTD("fsxl",,"*OBSY",$D$4,"P",$P46)</f>
        <v>BRN 22VP10025-ICE</v>
      </c>
      <c r="R46" s="13">
        <f>RTD("fsxl",,$Q46,_xll.FSFldID(R$8))</f>
        <v>4.0199999999999996</v>
      </c>
      <c r="S46" s="13">
        <f>RTD("fsxl",,$Q46,_xll.FSFldID(S$8))</f>
        <v>4.21</v>
      </c>
      <c r="T46" s="13" t="str">
        <f>RTD("fsxl",,$Q46,_xll.FSFldID(T$8))</f>
        <v/>
      </c>
      <c r="U46" s="13" t="str">
        <f>RTD("fsxl",,$Q46,_xll.FSFldID(U$8))</f>
        <v/>
      </c>
      <c r="V46" s="13" t="str">
        <f>RTD("fsxl",,$Q46,_xll.FSFldID(V$8))</f>
        <v/>
      </c>
      <c r="W46" s="13" t="str">
        <f>RTD("fsxl",,$Q46,_xll.FSFldID(W$8))</f>
        <v/>
      </c>
      <c r="X46" s="18">
        <f>RTD("fsxl",,$Q46,_xll.FSFldID(X$8))</f>
        <v>44792.543680555558</v>
      </c>
      <c r="Y46" s="13">
        <f>RTD("fsxl",,$Q46,_xll.FSFldID(Y$8))</f>
        <v>0</v>
      </c>
      <c r="Z46" s="13">
        <f>RTD("fsxl",,$Q46,_xll.FSFldID(Z$8))</f>
        <v>4.68</v>
      </c>
      <c r="AA46" s="13">
        <f>RTD("fsxl",,"*QBS",$Q46,AA$8,0.02,0.02,"Market","Recent")</f>
        <v>6.3162104241673622E-2</v>
      </c>
      <c r="AB46" s="13">
        <f>RTD("fsxl",,"*QBS",$Q46,AB$8,0.02,0.02,"Market","Recent")</f>
        <v>-0.70156036242871167</v>
      </c>
      <c r="AC46" s="13">
        <f>RTD("fsxl",,"*QBS",$Q46,AC$8,0.02,0.02,"Market","Recent")</f>
        <v>0.44064442413721577</v>
      </c>
      <c r="AE46" s="13">
        <v>38</v>
      </c>
      <c r="AF46" s="13">
        <f t="shared" si="18"/>
        <v>0.43924877759320308</v>
      </c>
      <c r="AG46" s="13">
        <f t="shared" si="8"/>
        <v>0.43924877759320308</v>
      </c>
      <c r="AH46" s="13">
        <f t="shared" ref="AH46:AK46" si="41">IFERROR(IF(AG46="",AVERAGE(AG47,AG45),AG46),"")</f>
        <v>0.43924877759320308</v>
      </c>
      <c r="AI46" s="13">
        <f t="shared" si="41"/>
        <v>0.43924877759320308</v>
      </c>
      <c r="AJ46" s="13">
        <f t="shared" si="41"/>
        <v>0.43924877759320308</v>
      </c>
      <c r="AK46" s="13">
        <f t="shared" si="41"/>
        <v>0.43924877759320308</v>
      </c>
      <c r="AL46" s="13">
        <f t="shared" ref="AL46:AP46" si="42">IFERROR(IF($AF46="",AVERAGE(AK47,AK45),AK46),"")</f>
        <v>0.43924877759320308</v>
      </c>
      <c r="AM46" s="13">
        <f t="shared" si="42"/>
        <v>0.43924877759320308</v>
      </c>
      <c r="AN46" s="13">
        <f t="shared" si="42"/>
        <v>0.43924877759320308</v>
      </c>
      <c r="AO46" s="13">
        <f t="shared" si="42"/>
        <v>0.43924877759320308</v>
      </c>
      <c r="AP46" s="13">
        <f t="shared" si="42"/>
        <v>0.43924877759320308</v>
      </c>
    </row>
    <row r="47" spans="3:42" x14ac:dyDescent="0.3">
      <c r="C47" s="17" t="str">
        <f>RTD("fsxl",,"*OBSY",$D$4,"C",$P47)</f>
        <v>BRN 22VC10050-ICE</v>
      </c>
      <c r="D47" s="13">
        <f>RTD("fsxl",,$C47,_xll.FSFldID(D$8))</f>
        <v>0.91</v>
      </c>
      <c r="E47" s="13">
        <f>RTD("fsxl",,$C47,_xll.FSFldID(E$8))</f>
        <v>0.95</v>
      </c>
      <c r="F47" s="13" t="str">
        <f>RTD("fsxl",,$C47,_xll.FSFldID(F$8))</f>
        <v/>
      </c>
      <c r="G47" s="13" t="str">
        <f>RTD("fsxl",,$C47,_xll.FSFldID(G$8))</f>
        <v/>
      </c>
      <c r="H47" s="13" t="str">
        <f>RTD("fsxl",,$C47,_xll.FSFldID(H$8))</f>
        <v/>
      </c>
      <c r="I47" s="13" t="str">
        <f>RTD("fsxl",,$C47,_xll.FSFldID(I$8))</f>
        <v/>
      </c>
      <c r="J47" s="18">
        <f>RTD("fsxl",,$C47,_xll.FSFldID(J$8))</f>
        <v>44792.544062499997</v>
      </c>
      <c r="K47" s="17">
        <f>RTD("fsxl",,$C47,_xll.FSFldID(K$8))</f>
        <v>50</v>
      </c>
      <c r="L47" s="12">
        <f>RTD("fsxl",,$C47,_xll.FSFldID(L$8))</f>
        <v>0.96</v>
      </c>
      <c r="M47" s="13">
        <f>RTD("fsxl",,"*QBS",$C47,M$8,0.02,0.02,"Market","Recent")</f>
        <v>6.1817789874737711E-2</v>
      </c>
      <c r="N47" s="13">
        <f>RTD("fsxl",,"*QBS",$C47,N$8,0.02,0.02,"Market","Recent")</f>
        <v>0.28207136948043454</v>
      </c>
      <c r="O47" s="13">
        <f>RTD("fsxl",,"*QBS",$C47,O$8,0.02,0.02,"Market","Recent")</f>
        <v>0.43870851187100801</v>
      </c>
      <c r="P47" s="13">
        <f>RTD("fsxl",,"*OBST",$D$4,"13")</f>
        <v>100.5</v>
      </c>
      <c r="Q47" s="13" t="str">
        <f>RTD("fsxl",,"*OBSY",$D$4,"P",$P47)</f>
        <v>BRN 22VP10050-ICE</v>
      </c>
      <c r="R47" s="13">
        <f>RTD("fsxl",,$Q47,_xll.FSFldID(R$8))</f>
        <v>4.21</v>
      </c>
      <c r="S47" s="13">
        <f>RTD("fsxl",,$Q47,_xll.FSFldID(S$8))</f>
        <v>4.3899999999999997</v>
      </c>
      <c r="T47" s="13" t="str">
        <f>RTD("fsxl",,$Q47,_xll.FSFldID(T$8))</f>
        <v/>
      </c>
      <c r="U47" s="13" t="str">
        <f>RTD("fsxl",,$Q47,_xll.FSFldID(U$8))</f>
        <v/>
      </c>
      <c r="V47" s="13" t="str">
        <f>RTD("fsxl",,$Q47,_xll.FSFldID(V$8))</f>
        <v/>
      </c>
      <c r="W47" s="13" t="str">
        <f>RTD("fsxl",,$Q47,_xll.FSFldID(W$8))</f>
        <v/>
      </c>
      <c r="X47" s="18">
        <f>RTD("fsxl",,$Q47,_xll.FSFldID(X$8))</f>
        <v>44792.543599537035</v>
      </c>
      <c r="Y47" s="13">
        <f>RTD("fsxl",,$Q47,_xll.FSFldID(Y$8))</f>
        <v>0</v>
      </c>
      <c r="Z47" s="13">
        <f>RTD("fsxl",,$Q47,_xll.FSFldID(Z$8))</f>
        <v>4.87</v>
      </c>
      <c r="AA47" s="13">
        <f>RTD("fsxl",,"*QBS",$Q47,AA$8,0.02,0.02,"Market","Recent")</f>
        <v>6.1582087654416411E-2</v>
      </c>
      <c r="AB47" s="13">
        <f>RTD("fsxl",,"*QBS",$Q47,AB$8,0.02,0.02,"Market","Recent")</f>
        <v>-0.71632146602809488</v>
      </c>
      <c r="AC47" s="13">
        <f>RTD("fsxl",,"*QBS",$Q47,AC$8,0.02,0.02,"Market","Recent")</f>
        <v>0.44134531865007465</v>
      </c>
      <c r="AE47" s="13">
        <v>39</v>
      </c>
      <c r="AF47" s="13">
        <f t="shared" si="18"/>
        <v>0.43870851187100801</v>
      </c>
      <c r="AG47" s="13">
        <f t="shared" si="8"/>
        <v>0.43870851187100801</v>
      </c>
      <c r="AH47" s="13">
        <f t="shared" ref="AH47:AK47" si="43">IFERROR(IF(AG47="",AVERAGE(AG48,AG46),AG47),"")</f>
        <v>0.43870851187100801</v>
      </c>
      <c r="AI47" s="13">
        <f t="shared" si="43"/>
        <v>0.43870851187100801</v>
      </c>
      <c r="AJ47" s="13">
        <f t="shared" si="43"/>
        <v>0.43870851187100801</v>
      </c>
      <c r="AK47" s="13">
        <f t="shared" si="43"/>
        <v>0.43870851187100801</v>
      </c>
      <c r="AL47" s="13">
        <f t="shared" ref="AL47:AP47" si="44">IFERROR(IF($AF47="",AVERAGE(AK48,AK46),AK47),"")</f>
        <v>0.43870851187100801</v>
      </c>
      <c r="AM47" s="13">
        <f t="shared" si="44"/>
        <v>0.43870851187100801</v>
      </c>
      <c r="AN47" s="13">
        <f t="shared" si="44"/>
        <v>0.43870851187100801</v>
      </c>
      <c r="AO47" s="13">
        <f t="shared" si="44"/>
        <v>0.43870851187100801</v>
      </c>
      <c r="AP47" s="13">
        <f t="shared" si="44"/>
        <v>0.43870851187100801</v>
      </c>
    </row>
    <row r="48" spans="3:42" x14ac:dyDescent="0.3">
      <c r="C48" s="17" t="str">
        <f>RTD("fsxl",,"*OBSY",$D$4,"C",$P48)</f>
        <v>BRN 22VC10075-ICE</v>
      </c>
      <c r="D48" s="13">
        <f>RTD("fsxl",,$C48,_xll.FSFldID(D$8))</f>
        <v>0.84</v>
      </c>
      <c r="E48" s="13">
        <f>RTD("fsxl",,$C48,_xll.FSFldID(E$8))</f>
        <v>0.88</v>
      </c>
      <c r="F48" s="13" t="str">
        <f>RTD("fsxl",,$C48,_xll.FSFldID(F$8))</f>
        <v/>
      </c>
      <c r="G48" s="13" t="str">
        <f>RTD("fsxl",,$C48,_xll.FSFldID(G$8))</f>
        <v/>
      </c>
      <c r="H48" s="13" t="str">
        <f>RTD("fsxl",,$C48,_xll.FSFldID(H$8))</f>
        <v/>
      </c>
      <c r="I48" s="13" t="str">
        <f>RTD("fsxl",,$C48,_xll.FSFldID(I$8))</f>
        <v/>
      </c>
      <c r="J48" s="18">
        <f>RTD("fsxl",,$C48,_xll.FSFldID(J$8))</f>
        <v>44792.544050925928</v>
      </c>
      <c r="K48" s="17">
        <f>RTD("fsxl",,$C48,_xll.FSFldID(K$8))</f>
        <v>0</v>
      </c>
      <c r="L48" s="12">
        <f>RTD("fsxl",,$C48,_xll.FSFldID(L$8))</f>
        <v>0.9</v>
      </c>
      <c r="M48" s="13">
        <f>RTD("fsxl",,"*QBS",$C48,M$8,0.02,0.02,"Market","Recent")</f>
        <v>6.0320442262220268E-2</v>
      </c>
      <c r="N48" s="13">
        <f>RTD("fsxl",,"*QBS",$C48,N$8,0.02,0.02,"Market","Recent")</f>
        <v>0.2666072144604032</v>
      </c>
      <c r="O48" s="13">
        <f>RTD("fsxl",,"*QBS",$C48,O$8,0.02,0.02,"Market","Recent")</f>
        <v>0.43725794145701807</v>
      </c>
      <c r="P48" s="13">
        <f>RTD("fsxl",,"*OBST",$D$4,"14")</f>
        <v>100.75</v>
      </c>
      <c r="Q48" s="13" t="str">
        <f>RTD("fsxl",,"*OBSY",$D$4,"P",$P48)</f>
        <v>BRN 22VP10075-ICE</v>
      </c>
      <c r="R48" s="13">
        <f>RTD("fsxl",,$Q48,_xll.FSFldID(R$8))</f>
        <v>4.3899999999999997</v>
      </c>
      <c r="S48" s="13">
        <f>RTD("fsxl",,$Q48,_xll.FSFldID(S$8))</f>
        <v>4.5599999999999996</v>
      </c>
      <c r="T48" s="13" t="str">
        <f>RTD("fsxl",,$Q48,_xll.FSFldID(T$8))</f>
        <v/>
      </c>
      <c r="U48" s="13" t="str">
        <f>RTD("fsxl",,$Q48,_xll.FSFldID(U$8))</f>
        <v/>
      </c>
      <c r="V48" s="13" t="str">
        <f>RTD("fsxl",,$Q48,_xll.FSFldID(V$8))</f>
        <v/>
      </c>
      <c r="W48" s="13" t="str">
        <f>RTD("fsxl",,$Q48,_xll.FSFldID(W$8))</f>
        <v/>
      </c>
      <c r="X48" s="18">
        <f>RTD("fsxl",,$Q48,_xll.FSFldID(X$8))</f>
        <v>44792.543935185182</v>
      </c>
      <c r="Y48" s="13">
        <f>RTD("fsxl",,$Q48,_xll.FSFldID(Y$8))</f>
        <v>0</v>
      </c>
      <c r="Z48" s="13">
        <f>RTD("fsxl",,$Q48,_xll.FSFldID(Z$8))</f>
        <v>5.0599999999999996</v>
      </c>
      <c r="AA48" s="13">
        <f>RTD("fsxl",,"*QBS",$Q48,AA$8,0.02,0.02,"Market","Recent")</f>
        <v>6.0200156839101591E-2</v>
      </c>
      <c r="AB48" s="13">
        <f>RTD("fsxl",,"*QBS",$Q48,AB$8,0.02,0.02,"Market","Recent")</f>
        <v>-0.73229536958025609</v>
      </c>
      <c r="AC48" s="13">
        <f>RTD("fsxl",,"*QBS",$Q48,AC$8,0.02,0.02,"Market","Recent")</f>
        <v>0.43876899524585156</v>
      </c>
      <c r="AE48" s="13">
        <v>40</v>
      </c>
      <c r="AF48" s="13">
        <f t="shared" si="18"/>
        <v>0.43725794145701807</v>
      </c>
      <c r="AG48" s="13">
        <f t="shared" si="8"/>
        <v>0.43725794145701807</v>
      </c>
      <c r="AH48" s="13">
        <f t="shared" ref="AH48:AK48" si="45">IFERROR(IF(AG48="",AVERAGE(AG49,AG47),AG48),"")</f>
        <v>0.43725794145701807</v>
      </c>
      <c r="AI48" s="13">
        <f t="shared" si="45"/>
        <v>0.43725794145701807</v>
      </c>
      <c r="AJ48" s="13">
        <f t="shared" si="45"/>
        <v>0.43725794145701807</v>
      </c>
      <c r="AK48" s="13">
        <f t="shared" si="45"/>
        <v>0.43725794145701807</v>
      </c>
      <c r="AL48" s="13">
        <f t="shared" ref="AL48:AP48" si="46">IFERROR(IF($AF48="",AVERAGE(AK49,AK47),AK48),"")</f>
        <v>0.43725794145701807</v>
      </c>
      <c r="AM48" s="13">
        <f t="shared" si="46"/>
        <v>0.43725794145701807</v>
      </c>
      <c r="AN48" s="13">
        <f t="shared" si="46"/>
        <v>0.43725794145701807</v>
      </c>
      <c r="AO48" s="13">
        <f t="shared" si="46"/>
        <v>0.43725794145701807</v>
      </c>
      <c r="AP48" s="13">
        <f t="shared" si="46"/>
        <v>0.43725794145701807</v>
      </c>
    </row>
    <row r="49" spans="1:52" x14ac:dyDescent="0.3">
      <c r="C49" s="17" t="str">
        <f>RTD("fsxl",,"*OBSY",$D$4,"C",$P49)</f>
        <v>BRN 22VC10100-ICE</v>
      </c>
      <c r="D49" s="13">
        <f>RTD("fsxl",,$C49,_xll.FSFldID(D$8))</f>
        <v>0.78</v>
      </c>
      <c r="E49" s="13">
        <f>RTD("fsxl",,$C49,_xll.FSFldID(E$8))</f>
        <v>0.82</v>
      </c>
      <c r="F49" s="13">
        <f>RTD("fsxl",,$C49,_xll.FSFldID(F$8))</f>
        <v>0.91</v>
      </c>
      <c r="G49" s="13">
        <f>RTD("fsxl",,$C49,_xll.FSFldID(G$8))</f>
        <v>0.91</v>
      </c>
      <c r="H49" s="13">
        <f>RTD("fsxl",,$C49,_xll.FSFldID(H$8))</f>
        <v>0.91</v>
      </c>
      <c r="I49" s="13">
        <f>RTD("fsxl",,$C49,_xll.FSFldID(I$8))</f>
        <v>0.06</v>
      </c>
      <c r="J49" s="18">
        <f>RTD("fsxl",,$C49,_xll.FSFldID(J$8))</f>
        <v>44792.544050925928</v>
      </c>
      <c r="K49" s="17">
        <f>RTD("fsxl",,$C49,_xll.FSFldID(K$8))</f>
        <v>152</v>
      </c>
      <c r="L49" s="12">
        <f>RTD("fsxl",,$C49,_xll.FSFldID(L$8))</f>
        <v>0.91</v>
      </c>
      <c r="M49" s="13">
        <f>RTD("fsxl",,"*QBS",$C49,M$8,0.02,0.02,"Market","Recent")</f>
        <v>5.8618005102832153E-2</v>
      </c>
      <c r="N49" s="13">
        <f>RTD("fsxl",,"*QBS",$C49,N$8,0.02,0.02,"Market","Recent")</f>
        <v>0.2523408880814963</v>
      </c>
      <c r="O49" s="13">
        <f>RTD("fsxl",,"*QBS",$C49,O$8,0.02,0.02,"Market","Recent")</f>
        <v>0.4373578033143421</v>
      </c>
      <c r="P49" s="13">
        <f>RTD("fsxl",,"*OBST",$D$4,"15")</f>
        <v>101</v>
      </c>
      <c r="Q49" s="13" t="str">
        <f>RTD("fsxl",,"*OBSY",$D$4,"P",$P49)</f>
        <v>BRN 22VP10100-ICE</v>
      </c>
      <c r="R49" s="13">
        <f>RTD("fsxl",,$Q49,_xll.FSFldID(R$8))</f>
        <v>4.58</v>
      </c>
      <c r="S49" s="13">
        <f>RTD("fsxl",,$Q49,_xll.FSFldID(S$8))</f>
        <v>4.7699999999999996</v>
      </c>
      <c r="T49" s="13" t="str">
        <f>RTD("fsxl",,$Q49,_xll.FSFldID(T$8))</f>
        <v/>
      </c>
      <c r="U49" s="13" t="str">
        <f>RTD("fsxl",,$Q49,_xll.FSFldID(U$8))</f>
        <v/>
      </c>
      <c r="V49" s="13" t="str">
        <f>RTD("fsxl",,$Q49,_xll.FSFldID(V$8))</f>
        <v/>
      </c>
      <c r="W49" s="13" t="str">
        <f>RTD("fsxl",,$Q49,_xll.FSFldID(W$8))</f>
        <v/>
      </c>
      <c r="X49" s="18">
        <f>RTD("fsxl",,$Q49,_xll.FSFldID(X$8))</f>
        <v>44792.543321759258</v>
      </c>
      <c r="Y49" s="13">
        <f>RTD("fsxl",,$Q49,_xll.FSFldID(Y$8))</f>
        <v>0</v>
      </c>
      <c r="Z49" s="13">
        <f>RTD("fsxl",,$Q49,_xll.FSFldID(Z$8))</f>
        <v>5.26</v>
      </c>
      <c r="AA49" s="13">
        <f>RTD("fsxl",,"*QBS",$Q49,AA$8,0.02,0.02,"Market","Recent")</f>
        <v>5.8334253893846909E-2</v>
      </c>
      <c r="AB49" s="13">
        <f>RTD("fsxl",,"*QBS",$Q49,AB$8,0.02,0.02,"Market","Recent")</f>
        <v>-0.74519036284646889</v>
      </c>
      <c r="AC49" s="13">
        <f>RTD("fsxl",,"*QBS",$Q49,AC$8,0.02,0.02,"Market","Recent")</f>
        <v>0.44143970415821598</v>
      </c>
      <c r="AE49" s="13">
        <v>41</v>
      </c>
      <c r="AF49" s="13">
        <f t="shared" si="18"/>
        <v>0.4373578033143421</v>
      </c>
      <c r="AG49" s="13">
        <f t="shared" si="8"/>
        <v>0.4373578033143421</v>
      </c>
      <c r="AH49" s="13">
        <f t="shared" ref="AH49:AK49" si="47">IFERROR(IF(AG49="",AVERAGE(AG50,AG48),AG49),"")</f>
        <v>0.4373578033143421</v>
      </c>
      <c r="AI49" s="13">
        <f t="shared" si="47"/>
        <v>0.4373578033143421</v>
      </c>
      <c r="AJ49" s="13">
        <f t="shared" si="47"/>
        <v>0.4373578033143421</v>
      </c>
      <c r="AK49" s="13">
        <f t="shared" si="47"/>
        <v>0.4373578033143421</v>
      </c>
      <c r="AL49" s="13">
        <f t="shared" ref="AL49:AP49" si="48">IFERROR(IF($AF49="",AVERAGE(AK50,AK48),AK49),"")</f>
        <v>0.4373578033143421</v>
      </c>
      <c r="AM49" s="13">
        <f t="shared" si="48"/>
        <v>0.4373578033143421</v>
      </c>
      <c r="AN49" s="13">
        <f t="shared" si="48"/>
        <v>0.4373578033143421</v>
      </c>
      <c r="AO49" s="13">
        <f t="shared" si="48"/>
        <v>0.4373578033143421</v>
      </c>
      <c r="AP49" s="13">
        <f t="shared" si="48"/>
        <v>0.4373578033143421</v>
      </c>
    </row>
    <row r="50" spans="1:52" x14ac:dyDescent="0.3">
      <c r="C50" s="17" t="str">
        <f>RTD("fsxl",,"*OBSY",$D$4,"C",$P50)</f>
        <v>BRN 22VC10125-ICE</v>
      </c>
      <c r="D50" s="13">
        <f>RTD("fsxl",,$C50,_xll.FSFldID(D$8))</f>
        <v>0.72</v>
      </c>
      <c r="E50" s="13">
        <f>RTD("fsxl",,$C50,_xll.FSFldID(E$8))</f>
        <v>0.76</v>
      </c>
      <c r="F50" s="13" t="str">
        <f>RTD("fsxl",,$C50,_xll.FSFldID(F$8))</f>
        <v/>
      </c>
      <c r="G50" s="13" t="str">
        <f>RTD("fsxl",,$C50,_xll.FSFldID(G$8))</f>
        <v/>
      </c>
      <c r="H50" s="13" t="str">
        <f>RTD("fsxl",,$C50,_xll.FSFldID(H$8))</f>
        <v/>
      </c>
      <c r="I50" s="13" t="str">
        <f>RTD("fsxl",,$C50,_xll.FSFldID(I$8))</f>
        <v/>
      </c>
      <c r="J50" s="18">
        <f>RTD("fsxl",,$C50,_xll.FSFldID(J$8))</f>
        <v>44792.544016203705</v>
      </c>
      <c r="K50" s="17">
        <f>RTD("fsxl",,$C50,_xll.FSFldID(K$8))</f>
        <v>0</v>
      </c>
      <c r="L50" s="12">
        <f>RTD("fsxl",,$C50,_xll.FSFldID(L$8))</f>
        <v>0.79</v>
      </c>
      <c r="M50" s="13">
        <f>RTD("fsxl",,"*QBS",$C50,M$8,0.02,0.02,"Market","Recent")</f>
        <v>5.6910016309028776E-2</v>
      </c>
      <c r="N50" s="13">
        <f>RTD("fsxl",,"*QBS",$C50,N$8,0.02,0.02,"Market","Recent")</f>
        <v>0.23805287427964369</v>
      </c>
      <c r="O50" s="13">
        <f>RTD("fsxl",,"*QBS",$C50,O$8,0.02,0.02,"Market","Recent")</f>
        <v>0.43658491419720091</v>
      </c>
      <c r="P50" s="13">
        <f>RTD("fsxl",,"*OBST",$D$4,"16")</f>
        <v>101.25</v>
      </c>
      <c r="Q50" s="13" t="str">
        <f>RTD("fsxl",,"*OBSY",$D$4,"P",$P50)</f>
        <v>BRN 22VP10125-ICE</v>
      </c>
      <c r="R50" s="13">
        <f>RTD("fsxl",,$Q50,_xll.FSFldID(R$8))</f>
        <v>4.7300000000000004</v>
      </c>
      <c r="S50" s="13">
        <f>RTD("fsxl",,$Q50,_xll.FSFldID(S$8))</f>
        <v>4.95</v>
      </c>
      <c r="T50" s="13" t="str">
        <f>RTD("fsxl",,$Q50,_xll.FSFldID(T$8))</f>
        <v/>
      </c>
      <c r="U50" s="13" t="str">
        <f>RTD("fsxl",,$Q50,_xll.FSFldID(U$8))</f>
        <v/>
      </c>
      <c r="V50" s="13" t="str">
        <f>RTD("fsxl",,$Q50,_xll.FSFldID(V$8))</f>
        <v/>
      </c>
      <c r="W50" s="13" t="str">
        <f>RTD("fsxl",,$Q50,_xll.FSFldID(W$8))</f>
        <v/>
      </c>
      <c r="X50" s="18">
        <f>RTD("fsxl",,$Q50,_xll.FSFldID(X$8))</f>
        <v>44792.543263888889</v>
      </c>
      <c r="Y50" s="13">
        <f>RTD("fsxl",,$Q50,_xll.FSFldID(Y$8))</f>
        <v>0</v>
      </c>
      <c r="Z50" s="13">
        <f>RTD("fsxl",,$Q50,_xll.FSFldID(Z$8))</f>
        <v>5.45</v>
      </c>
      <c r="AA50" s="13">
        <f>RTD("fsxl",,"*QBS",$Q50,AA$8,0.02,0.02,"Market","Recent")</f>
        <v>5.7042298647042737E-2</v>
      </c>
      <c r="AB50" s="13">
        <f>RTD("fsxl",,"*QBS",$Q50,AB$8,0.02,0.02,"Market","Recent")</f>
        <v>-0.76284657935709799</v>
      </c>
      <c r="AC50" s="13">
        <f>RTD("fsxl",,"*QBS",$Q50,AC$8,0.02,0.02,"Market","Recent")</f>
        <v>0.43433759315022619</v>
      </c>
      <c r="AE50" s="13">
        <v>42</v>
      </c>
      <c r="AF50" s="13">
        <f t="shared" si="18"/>
        <v>0.43658491419720091</v>
      </c>
      <c r="AG50" s="13">
        <f t="shared" si="8"/>
        <v>0.43658491419720091</v>
      </c>
      <c r="AH50" s="13">
        <f t="shared" ref="AH50:AK50" si="49">IFERROR(IF(AG50="",AVERAGE(AG51,AG49),AG50),"")</f>
        <v>0.43658491419720091</v>
      </c>
      <c r="AI50" s="13">
        <f t="shared" si="49"/>
        <v>0.43658491419720091</v>
      </c>
      <c r="AJ50" s="13">
        <f t="shared" si="49"/>
        <v>0.43658491419720091</v>
      </c>
      <c r="AK50" s="13">
        <f t="shared" si="49"/>
        <v>0.43658491419720091</v>
      </c>
      <c r="AL50" s="13">
        <f t="shared" ref="AL50:AP50" si="50">IFERROR(IF($AF50="",AVERAGE(AK51,AK49),AK50),"")</f>
        <v>0.43658491419720091</v>
      </c>
      <c r="AM50" s="13">
        <f t="shared" si="50"/>
        <v>0.43658491419720091</v>
      </c>
      <c r="AN50" s="13">
        <f t="shared" si="50"/>
        <v>0.43658491419720091</v>
      </c>
      <c r="AO50" s="13">
        <f t="shared" si="50"/>
        <v>0.43658491419720091</v>
      </c>
      <c r="AP50" s="13">
        <f t="shared" si="50"/>
        <v>0.43658491419720091</v>
      </c>
    </row>
    <row r="51" spans="1:52" x14ac:dyDescent="0.3">
      <c r="C51" s="17" t="str">
        <f>RTD("fsxl",,"*OBSY",$D$4,"C",$P51)</f>
        <v>BRN 22VC10150-ICE</v>
      </c>
      <c r="D51" s="13">
        <f>RTD("fsxl",,$C51,_xll.FSFldID(D$8))</f>
        <v>0.67</v>
      </c>
      <c r="E51" s="13">
        <f>RTD("fsxl",,$C51,_xll.FSFldID(E$8))</f>
        <v>0.7</v>
      </c>
      <c r="F51" s="13">
        <f>RTD("fsxl",,$C51,_xll.FSFldID(F$8))</f>
        <v>0.71</v>
      </c>
      <c r="G51" s="13">
        <f>RTD("fsxl",,$C51,_xll.FSFldID(G$8))</f>
        <v>0.71</v>
      </c>
      <c r="H51" s="13">
        <f>RTD("fsxl",,$C51,_xll.FSFldID(H$8))</f>
        <v>0.71</v>
      </c>
      <c r="I51" s="13">
        <f>RTD("fsxl",,$C51,_xll.FSFldID(I$8))</f>
        <v>-0.04</v>
      </c>
      <c r="J51" s="18">
        <f>RTD("fsxl",,$C51,_xll.FSFldID(J$8))</f>
        <v>44792.544062499997</v>
      </c>
      <c r="K51" s="17">
        <f>RTD("fsxl",,$C51,_xll.FSFldID(K$8))</f>
        <v>8</v>
      </c>
      <c r="L51" s="12">
        <f>RTD("fsxl",,$C51,_xll.FSFldID(L$8))</f>
        <v>0.71</v>
      </c>
      <c r="M51" s="13">
        <f>RTD("fsxl",,"*QBS",$C51,M$8,0.02,0.02,"Market","Recent")</f>
        <v>5.5115805071212408E-2</v>
      </c>
      <c r="N51" s="13">
        <f>RTD("fsxl",,"*QBS",$C51,N$8,0.02,0.02,"Market","Recent")</f>
        <v>0.22443446304530298</v>
      </c>
      <c r="O51" s="13">
        <f>RTD("fsxl",,"*QBS",$C51,O$8,0.02,0.02,"Market","Recent")</f>
        <v>0.4362240551833837</v>
      </c>
      <c r="P51" s="13">
        <f>RTD("fsxl",,"*OBST",$D$4,"17")</f>
        <v>101.5</v>
      </c>
      <c r="Q51" s="13" t="str">
        <f>RTD("fsxl",,"*OBSY",$D$4,"P",$P51)</f>
        <v>BRN 22VP10150-ICE</v>
      </c>
      <c r="R51" s="13">
        <f>RTD("fsxl",,$Q51,_xll.FSFldID(R$8))</f>
        <v>4.97</v>
      </c>
      <c r="S51" s="13">
        <f>RTD("fsxl",,$Q51,_xll.FSFldID(S$8))</f>
        <v>5.16</v>
      </c>
      <c r="T51" s="13" t="str">
        <f>RTD("fsxl",,$Q51,_xll.FSFldID(T$8))</f>
        <v/>
      </c>
      <c r="U51" s="13" t="str">
        <f>RTD("fsxl",,$Q51,_xll.FSFldID(U$8))</f>
        <v/>
      </c>
      <c r="V51" s="13" t="str">
        <f>RTD("fsxl",,$Q51,_xll.FSFldID(V$8))</f>
        <v/>
      </c>
      <c r="W51" s="13" t="str">
        <f>RTD("fsxl",,$Q51,_xll.FSFldID(W$8))</f>
        <v/>
      </c>
      <c r="X51" s="18">
        <f>RTD("fsxl",,$Q51,_xll.FSFldID(X$8))</f>
        <v>44792.543587962966</v>
      </c>
      <c r="Y51" s="13">
        <f>RTD("fsxl",,$Q51,_xll.FSFldID(Y$8))</f>
        <v>0</v>
      </c>
      <c r="Z51" s="13">
        <f>RTD("fsxl",,$Q51,_xll.FSFldID(Z$8))</f>
        <v>5.66</v>
      </c>
      <c r="AA51" s="13">
        <f>RTD("fsxl",,"*QBS",$Q51,AA$8,0.02,0.02,"Market","Recent")</f>
        <v>5.4834502518418649E-2</v>
      </c>
      <c r="AB51" s="13">
        <f>RTD("fsxl",,"*QBS",$Q51,AB$8,0.02,0.02,"Market","Recent")</f>
        <v>-0.77206976353766743</v>
      </c>
      <c r="AC51" s="13">
        <f>RTD("fsxl",,"*QBS",$Q51,AC$8,0.02,0.02,"Market","Recent")</f>
        <v>0.44194821266670126</v>
      </c>
      <c r="AE51" s="13">
        <v>43</v>
      </c>
      <c r="AF51" s="13">
        <f t="shared" si="18"/>
        <v>0.4362240551833837</v>
      </c>
      <c r="AG51" s="13">
        <f t="shared" si="8"/>
        <v>0.4362240551833837</v>
      </c>
      <c r="AH51" s="13">
        <f t="shared" ref="AH51:AK51" si="51">IFERROR(IF(AG51="",AVERAGE(AG52,AG50),AG51),"")</f>
        <v>0.4362240551833837</v>
      </c>
      <c r="AI51" s="13">
        <f t="shared" si="51"/>
        <v>0.4362240551833837</v>
      </c>
      <c r="AJ51" s="13">
        <f t="shared" si="51"/>
        <v>0.4362240551833837</v>
      </c>
      <c r="AK51" s="13">
        <f t="shared" si="51"/>
        <v>0.4362240551833837</v>
      </c>
      <c r="AL51" s="13">
        <f t="shared" ref="AL51:AP51" si="52">IFERROR(IF($AF51="",AVERAGE(AK52,AK50),AK51),"")</f>
        <v>0.4362240551833837</v>
      </c>
      <c r="AM51" s="13">
        <f t="shared" si="52"/>
        <v>0.4362240551833837</v>
      </c>
      <c r="AN51" s="13">
        <f t="shared" si="52"/>
        <v>0.4362240551833837</v>
      </c>
      <c r="AO51" s="13">
        <f t="shared" si="52"/>
        <v>0.4362240551833837</v>
      </c>
      <c r="AP51" s="13">
        <f t="shared" si="52"/>
        <v>0.4362240551833837</v>
      </c>
    </row>
    <row r="52" spans="1:52" x14ac:dyDescent="0.3">
      <c r="C52" s="17" t="str">
        <f>RTD("fsxl",,"*OBSY",$D$4,"C",$P52)</f>
        <v>BRN 22VC10175-ICE</v>
      </c>
      <c r="D52" s="13">
        <f>RTD("fsxl",,$C52,_xll.FSFldID(D$8))</f>
        <v>0.62</v>
      </c>
      <c r="E52" s="13">
        <f>RTD("fsxl",,$C52,_xll.FSFldID(E$8))</f>
        <v>0.65</v>
      </c>
      <c r="F52" s="13" t="str">
        <f>RTD("fsxl",,$C52,_xll.FSFldID(F$8))</f>
        <v/>
      </c>
      <c r="G52" s="13" t="str">
        <f>RTD("fsxl",,$C52,_xll.FSFldID(G$8))</f>
        <v/>
      </c>
      <c r="H52" s="13" t="str">
        <f>RTD("fsxl",,$C52,_xll.FSFldID(H$8))</f>
        <v/>
      </c>
      <c r="I52" s="13" t="str">
        <f>RTD("fsxl",,$C52,_xll.FSFldID(I$8))</f>
        <v/>
      </c>
      <c r="J52" s="18">
        <f>RTD("fsxl",,$C52,_xll.FSFldID(J$8))</f>
        <v>44792.544016203705</v>
      </c>
      <c r="K52" s="17">
        <f>RTD("fsxl",,$C52,_xll.FSFldID(K$8))</f>
        <v>0</v>
      </c>
      <c r="L52" s="12">
        <f>RTD("fsxl",,$C52,_xll.FSFldID(L$8))</f>
        <v>0.7</v>
      </c>
      <c r="M52" s="13">
        <f>RTD("fsxl",,"*QBS",$C52,M$8,0.02,0.02,"Market","Recent")</f>
        <v>5.3254363081978867E-2</v>
      </c>
      <c r="N52" s="13">
        <f>RTD("fsxl",,"*QBS",$C52,N$8,0.02,0.02,"Market","Recent")</f>
        <v>0.21155628577983579</v>
      </c>
      <c r="O52" s="13">
        <f>RTD("fsxl",,"*QBS",$C52,O$8,0.02,0.02,"Market","Recent")</f>
        <v>0.4363501327847501</v>
      </c>
      <c r="P52" s="13">
        <f>RTD("fsxl",,"*OBST",$D$4,"18")</f>
        <v>101.75</v>
      </c>
      <c r="Q52" s="13" t="str">
        <f>RTD("fsxl",,"*OBSY",$D$4,"P",$P52)</f>
        <v>BRN 22VP10175-ICE</v>
      </c>
      <c r="R52" s="13">
        <f>RTD("fsxl",,$Q52,_xll.FSFldID(R$8))</f>
        <v>5.17</v>
      </c>
      <c r="S52" s="13">
        <f>RTD("fsxl",,$Q52,_xll.FSFldID(S$8))</f>
        <v>5.35</v>
      </c>
      <c r="T52" s="13" t="str">
        <f>RTD("fsxl",,$Q52,_xll.FSFldID(T$8))</f>
        <v/>
      </c>
      <c r="U52" s="13" t="str">
        <f>RTD("fsxl",,$Q52,_xll.FSFldID(U$8))</f>
        <v/>
      </c>
      <c r="V52" s="13" t="str">
        <f>RTD("fsxl",,$Q52,_xll.FSFldID(V$8))</f>
        <v/>
      </c>
      <c r="W52" s="13" t="str">
        <f>RTD("fsxl",,$Q52,_xll.FSFldID(W$8))</f>
        <v/>
      </c>
      <c r="X52" s="18">
        <f>RTD("fsxl",,$Q52,_xll.FSFldID(X$8))</f>
        <v>44792.543321759258</v>
      </c>
      <c r="Y52" s="13">
        <f>RTD("fsxl",,$Q52,_xll.FSFldID(Y$8))</f>
        <v>0</v>
      </c>
      <c r="Z52" s="13">
        <f>RTD("fsxl",,$Q52,_xll.FSFldID(Z$8))</f>
        <v>5.86</v>
      </c>
      <c r="AA52" s="13">
        <f>RTD("fsxl",,"*QBS",$Q52,AA$8,0.02,0.02,"Market","Recent")</f>
        <v>5.3076703854429516E-2</v>
      </c>
      <c r="AB52" s="13">
        <f>RTD("fsxl",,"*QBS",$Q52,AB$8,0.02,0.02,"Market","Recent")</f>
        <v>-0.78553752979654601</v>
      </c>
      <c r="AC52" s="13">
        <f>RTD("fsxl",,"*QBS",$Q52,AC$8,0.02,0.02,"Market","Recent")</f>
        <v>0.44091572915411148</v>
      </c>
      <c r="AE52" s="13">
        <v>44</v>
      </c>
      <c r="AF52" s="13">
        <f t="shared" si="18"/>
        <v>0.4363501327847501</v>
      </c>
      <c r="AG52" s="13">
        <f t="shared" si="8"/>
        <v>0.4363501327847501</v>
      </c>
      <c r="AH52" s="13">
        <f t="shared" ref="AH52:AK52" si="53">IFERROR(IF(AG52="",AVERAGE(AG53,AG51),AG52),"")</f>
        <v>0.4363501327847501</v>
      </c>
      <c r="AI52" s="13">
        <f t="shared" si="53"/>
        <v>0.4363501327847501</v>
      </c>
      <c r="AJ52" s="13">
        <f t="shared" si="53"/>
        <v>0.4363501327847501</v>
      </c>
      <c r="AK52" s="13">
        <f t="shared" si="53"/>
        <v>0.4363501327847501</v>
      </c>
      <c r="AL52" s="13">
        <f t="shared" ref="AL52:AP52" si="54">IFERROR(IF($AF52="",AVERAGE(AK53,AK51),AK52),"")</f>
        <v>0.4363501327847501</v>
      </c>
      <c r="AM52" s="13">
        <f t="shared" si="54"/>
        <v>0.4363501327847501</v>
      </c>
      <c r="AN52" s="13">
        <f t="shared" si="54"/>
        <v>0.4363501327847501</v>
      </c>
      <c r="AO52" s="13">
        <f t="shared" si="54"/>
        <v>0.4363501327847501</v>
      </c>
      <c r="AP52" s="13">
        <f t="shared" si="54"/>
        <v>0.4363501327847501</v>
      </c>
    </row>
    <row r="53" spans="1:52" x14ac:dyDescent="0.3">
      <c r="C53" s="17" t="str">
        <f>RTD("fsxl",,"*OBSY",$D$4,"C",$P53)</f>
        <v>BRN 22VC10200-ICE</v>
      </c>
      <c r="D53" s="13">
        <f>RTD("fsxl",,$C53,_xll.FSFldID(D$8))</f>
        <v>0.56999999999999995</v>
      </c>
      <c r="E53" s="13">
        <f>RTD("fsxl",,$C53,_xll.FSFldID(E$8))</f>
        <v>0.61</v>
      </c>
      <c r="F53" s="13">
        <f>RTD("fsxl",,$C53,_xll.FSFldID(F$8))</f>
        <v>0.67</v>
      </c>
      <c r="G53" s="13">
        <f>RTD("fsxl",,$C53,_xll.FSFldID(G$8))</f>
        <v>0.47</v>
      </c>
      <c r="H53" s="13">
        <f>RTD("fsxl",,$C53,_xll.FSFldID(H$8))</f>
        <v>0.67</v>
      </c>
      <c r="I53" s="13">
        <f>RTD("fsxl",,$C53,_xll.FSFldID(I$8))</f>
        <v>0.01</v>
      </c>
      <c r="J53" s="18">
        <f>RTD("fsxl",,$C53,_xll.FSFldID(J$8))</f>
        <v>44792.543842592589</v>
      </c>
      <c r="K53" s="17">
        <f>RTD("fsxl",,$C53,_xll.FSFldID(K$8))</f>
        <v>493</v>
      </c>
      <c r="L53" s="12">
        <f>RTD("fsxl",,$C53,_xll.FSFldID(L$8))</f>
        <v>0.67</v>
      </c>
      <c r="M53" s="13">
        <f>RTD("fsxl",,"*QBS",$C53,M$8,0.02,0.02,"Market","Recent")</f>
        <v>5.1346973468846688E-2</v>
      </c>
      <c r="N53" s="13">
        <f>RTD("fsxl",,"*QBS",$C53,N$8,0.02,0.02,"Market","Recent")</f>
        <v>0.19948898296617945</v>
      </c>
      <c r="O53" s="13">
        <f>RTD("fsxl",,"*QBS",$C53,O$8,0.02,0.02,"Market","Recent")</f>
        <v>0.43705051765104885</v>
      </c>
      <c r="P53" s="13">
        <f>RTD("fsxl",,"*OBST",$D$4,"19")</f>
        <v>102</v>
      </c>
      <c r="Q53" s="13" t="str">
        <f>RTD("fsxl",,"*OBSY",$D$4,"P",$P53)</f>
        <v>BRN 22VP10200-ICE</v>
      </c>
      <c r="R53" s="13">
        <f>RTD("fsxl",,$Q53,_xll.FSFldID(R$8))</f>
        <v>5.36</v>
      </c>
      <c r="S53" s="13">
        <f>RTD("fsxl",,$Q53,_xll.FSFldID(S$8))</f>
        <v>5.56</v>
      </c>
      <c r="T53" s="13" t="str">
        <f>RTD("fsxl",,$Q53,_xll.FSFldID(T$8))</f>
        <v/>
      </c>
      <c r="U53" s="13" t="str">
        <f>RTD("fsxl",,$Q53,_xll.FSFldID(U$8))</f>
        <v/>
      </c>
      <c r="V53" s="13" t="str">
        <f>RTD("fsxl",,$Q53,_xll.FSFldID(V$8))</f>
        <v/>
      </c>
      <c r="W53" s="13" t="str">
        <f>RTD("fsxl",,$Q53,_xll.FSFldID(W$8))</f>
        <v/>
      </c>
      <c r="X53" s="18">
        <f>RTD("fsxl",,$Q53,_xll.FSFldID(X$8))</f>
        <v>44792.543321759258</v>
      </c>
      <c r="Y53" s="13">
        <f>RTD("fsxl",,$Q53,_xll.FSFldID(Y$8))</f>
        <v>0</v>
      </c>
      <c r="Z53" s="13">
        <f>RTD("fsxl",,$Q53,_xll.FSFldID(Z$8))</f>
        <v>6.07</v>
      </c>
      <c r="AA53" s="13">
        <f>RTD("fsxl",,"*QBS",$Q53,AA$8,0.02,0.02,"Market","Recent")</f>
        <v>5.125084130928418E-2</v>
      </c>
      <c r="AB53" s="13">
        <f>RTD("fsxl",,"*QBS",$Q53,AB$8,0.02,0.02,"Market","Recent")</f>
        <v>-0.79828036948776138</v>
      </c>
      <c r="AC53" s="13">
        <f>RTD("fsxl",,"*QBS",$Q53,AC$8,0.02,0.02,"Market","Recent")</f>
        <v>0.44037267681342063</v>
      </c>
      <c r="AE53" s="13">
        <v>45</v>
      </c>
      <c r="AF53" s="13">
        <f t="shared" si="18"/>
        <v>0.43705051765104885</v>
      </c>
      <c r="AG53" s="13">
        <f t="shared" si="8"/>
        <v>0.43705051765104885</v>
      </c>
      <c r="AH53" s="13">
        <f t="shared" si="8"/>
        <v>0.43705051765104885</v>
      </c>
      <c r="AI53" s="13">
        <f t="shared" si="8"/>
        <v>0.43705051765104885</v>
      </c>
      <c r="AJ53" s="13">
        <f t="shared" si="8"/>
        <v>0.43705051765104885</v>
      </c>
      <c r="AK53" s="13">
        <f t="shared" si="8"/>
        <v>0.43705051765104885</v>
      </c>
      <c r="AL53" s="13">
        <f t="shared" ref="AL53:AP53" si="55">IFERROR(IF($AF53="",AVERAGE(AK54,AK52),AK53),"")</f>
        <v>0.43705051765104885</v>
      </c>
      <c r="AM53" s="13">
        <f t="shared" si="55"/>
        <v>0.43705051765104885</v>
      </c>
      <c r="AN53" s="13">
        <f t="shared" si="55"/>
        <v>0.43705051765104885</v>
      </c>
      <c r="AO53" s="13">
        <f t="shared" si="55"/>
        <v>0.43705051765104885</v>
      </c>
      <c r="AP53" s="13">
        <f t="shared" si="55"/>
        <v>0.43705051765104885</v>
      </c>
    </row>
    <row r="54" spans="1:52" x14ac:dyDescent="0.3">
      <c r="C54" s="17" t="str">
        <f>RTD("fsxl",,"*OBSY",$D$4,"C",$P54)</f>
        <v>BRN 22VC10225-ICE</v>
      </c>
      <c r="D54" s="13">
        <f>RTD("fsxl",,$C54,_xll.FSFldID(D$8))</f>
        <v>0.53</v>
      </c>
      <c r="E54" s="13">
        <f>RTD("fsxl",,$C54,_xll.FSFldID(E$8))</f>
        <v>0.56999999999999995</v>
      </c>
      <c r="F54" s="13" t="str">
        <f>RTD("fsxl",,$C54,_xll.FSFldID(F$8))</f>
        <v/>
      </c>
      <c r="G54" s="13" t="str">
        <f>RTD("fsxl",,$C54,_xll.FSFldID(G$8))</f>
        <v/>
      </c>
      <c r="H54" s="13" t="str">
        <f>RTD("fsxl",,$C54,_xll.FSFldID(H$8))</f>
        <v/>
      </c>
      <c r="I54" s="13" t="str">
        <f>RTD("fsxl",,$C54,_xll.FSFldID(I$8))</f>
        <v/>
      </c>
      <c r="J54" s="18">
        <f>RTD("fsxl",,$C54,_xll.FSFldID(J$8))</f>
        <v>44792.544062499997</v>
      </c>
      <c r="K54" s="17">
        <f>RTD("fsxl",,$C54,_xll.FSFldID(K$8))</f>
        <v>0</v>
      </c>
      <c r="L54" s="12">
        <f>RTD("fsxl",,$C54,_xll.FSFldID(L$8))</f>
        <v>0.62</v>
      </c>
      <c r="M54" s="13">
        <f>RTD("fsxl",,"*QBS",$C54,M$8,0.02,0.02,"Market","Recent")</f>
        <v>4.9416885752201468E-2</v>
      </c>
      <c r="N54" s="13">
        <f>RTD("fsxl",,"*QBS",$C54,N$8,0.02,0.02,"Market","Recent")</f>
        <v>0.18830182340974599</v>
      </c>
      <c r="O54" s="13">
        <f>RTD("fsxl",,"*QBS",$C54,O$8,0.02,0.02,"Market","Recent")</f>
        <v>0.43842559359948013</v>
      </c>
      <c r="P54" s="13">
        <f>RTD("fsxl",,"*OBST",$D$4,"20")</f>
        <v>102.25</v>
      </c>
      <c r="Q54" s="13" t="str">
        <f>RTD("fsxl",,"*OBSY",$D$4,"P",$P54)</f>
        <v>BRN 22VP10225-ICE</v>
      </c>
      <c r="R54" s="13">
        <f>RTD("fsxl",,$Q54,_xll.FSFldID(R$8))</f>
        <v>5.58</v>
      </c>
      <c r="S54" s="13">
        <f>RTD("fsxl",,$Q54,_xll.FSFldID(S$8))</f>
        <v>5.76</v>
      </c>
      <c r="T54" s="13" t="str">
        <f>RTD("fsxl",,$Q54,_xll.FSFldID(T$8))</f>
        <v/>
      </c>
      <c r="U54" s="13" t="str">
        <f>RTD("fsxl",,$Q54,_xll.FSFldID(U$8))</f>
        <v/>
      </c>
      <c r="V54" s="13" t="str">
        <f>RTD("fsxl",,$Q54,_xll.FSFldID(V$8))</f>
        <v/>
      </c>
      <c r="W54" s="13" t="str">
        <f>RTD("fsxl",,$Q54,_xll.FSFldID(W$8))</f>
        <v/>
      </c>
      <c r="X54" s="18">
        <f>RTD("fsxl",,$Q54,_xll.FSFldID(X$8))</f>
        <v>44792.543321759258</v>
      </c>
      <c r="Y54" s="13">
        <f>RTD("fsxl",,$Q54,_xll.FSFldID(Y$8))</f>
        <v>0</v>
      </c>
      <c r="Z54" s="13">
        <f>RTD("fsxl",,$Q54,_xll.FSFldID(Z$8))</f>
        <v>6.28</v>
      </c>
      <c r="AA54" s="13">
        <f>RTD("fsxl",,"*QBS",$Q54,AA$8,0.02,0.02,"Market","Recent")</f>
        <v>4.9348686088560599E-2</v>
      </c>
      <c r="AB54" s="13">
        <f>RTD("fsxl",,"*QBS",$Q54,AB$8,0.02,0.02,"Market","Recent")</f>
        <v>-0.80937379638415063</v>
      </c>
      <c r="AC54" s="13">
        <f>RTD("fsxl",,"*QBS",$Q54,AC$8,0.02,0.02,"Market","Recent")</f>
        <v>0.44188969709830783</v>
      </c>
      <c r="AE54" s="13">
        <v>46</v>
      </c>
      <c r="AF54" s="13">
        <f t="shared" si="18"/>
        <v>0.43842559359948013</v>
      </c>
      <c r="AG54" s="13">
        <f t="shared" si="8"/>
        <v>0.43842559359948013</v>
      </c>
      <c r="AH54" s="13">
        <f t="shared" si="8"/>
        <v>0.43842559359948013</v>
      </c>
      <c r="AI54" s="13">
        <f t="shared" si="8"/>
        <v>0.43842559359948013</v>
      </c>
      <c r="AJ54" s="13">
        <f t="shared" si="8"/>
        <v>0.43842559359948013</v>
      </c>
      <c r="AK54" s="13">
        <f t="shared" si="8"/>
        <v>0.43842559359948013</v>
      </c>
      <c r="AL54" s="13">
        <f t="shared" ref="AL54:AP54" si="56">IFERROR(IF($AF54="",AVERAGE(AK55,AK53),AK54),"")</f>
        <v>0.43842559359948013</v>
      </c>
      <c r="AM54" s="13">
        <f t="shared" si="56"/>
        <v>0.43842559359948013</v>
      </c>
      <c r="AN54" s="13">
        <f t="shared" si="56"/>
        <v>0.43842559359948013</v>
      </c>
      <c r="AO54" s="13">
        <f t="shared" si="56"/>
        <v>0.43842559359948013</v>
      </c>
      <c r="AP54" s="13">
        <f t="shared" si="56"/>
        <v>0.43842559359948013</v>
      </c>
    </row>
    <row r="55" spans="1:52" x14ac:dyDescent="0.3">
      <c r="C55" s="17" t="str">
        <f>RTD("fsxl",,"*OBSY",$D$4,"C",$P55)</f>
        <v>BRN 22VC10250-ICE</v>
      </c>
      <c r="D55" s="13">
        <f>RTD("fsxl",,$C55,_xll.FSFldID(D$8))</f>
        <v>0.49</v>
      </c>
      <c r="E55" s="13">
        <f>RTD("fsxl",,$C55,_xll.FSFldID(E$8))</f>
        <v>0.52</v>
      </c>
      <c r="F55" s="13">
        <f>RTD("fsxl",,$C55,_xll.FSFldID(F$8))</f>
        <v>0.56999999999999995</v>
      </c>
      <c r="G55" s="13">
        <f>RTD("fsxl",,$C55,_xll.FSFldID(G$8))</f>
        <v>0.56999999999999995</v>
      </c>
      <c r="H55" s="13">
        <f>RTD("fsxl",,$C55,_xll.FSFldID(H$8))</f>
        <v>0.56999999999999995</v>
      </c>
      <c r="I55" s="13">
        <f>RTD("fsxl",,$C55,_xll.FSFldID(I$8))</f>
        <v>-0.01</v>
      </c>
      <c r="J55" s="18">
        <f>RTD("fsxl",,$C55,_xll.FSFldID(J$8))</f>
        <v>44792.543935185182</v>
      </c>
      <c r="K55" s="17">
        <f>RTD("fsxl",,$C55,_xll.FSFldID(K$8))</f>
        <v>310</v>
      </c>
      <c r="L55" s="12">
        <f>RTD("fsxl",,$C55,_xll.FSFldID(L$8))</f>
        <v>0.56999999999999995</v>
      </c>
      <c r="M55" s="13">
        <f>RTD("fsxl",,"*QBS",$C55,M$8,0.02,0.02,"Market","Recent")</f>
        <v>4.7518984261315289E-2</v>
      </c>
      <c r="N55" s="13">
        <f>RTD("fsxl",,"*QBS",$C55,N$8,0.02,0.02,"Market","Recent")</f>
        <v>0.17626447876239765</v>
      </c>
      <c r="O55" s="13">
        <f>RTD("fsxl",,"*QBS",$C55,O$8,0.02,0.02,"Market","Recent")</f>
        <v>0.43749762049203644</v>
      </c>
      <c r="P55" s="13">
        <f>RTD("fsxl",,"*OBST",$D$4,"21")</f>
        <v>102.5</v>
      </c>
      <c r="Q55" s="13" t="str">
        <f>RTD("fsxl",,"*OBSY",$D$4,"P",$P55)</f>
        <v>BRN 22VP10250-ICE</v>
      </c>
      <c r="R55" s="13">
        <f>RTD("fsxl",,$Q55,_xll.FSFldID(R$8))</f>
        <v>5.79</v>
      </c>
      <c r="S55" s="13">
        <f>RTD("fsxl",,$Q55,_xll.FSFldID(S$8))</f>
        <v>5.98</v>
      </c>
      <c r="T55" s="13" t="str">
        <f>RTD("fsxl",,$Q55,_xll.FSFldID(T$8))</f>
        <v/>
      </c>
      <c r="U55" s="13" t="str">
        <f>RTD("fsxl",,$Q55,_xll.FSFldID(U$8))</f>
        <v/>
      </c>
      <c r="V55" s="13" t="str">
        <f>RTD("fsxl",,$Q55,_xll.FSFldID(V$8))</f>
        <v/>
      </c>
      <c r="W55" s="13" t="str">
        <f>RTD("fsxl",,$Q55,_xll.FSFldID(W$8))</f>
        <v/>
      </c>
      <c r="X55" s="18">
        <f>RTD("fsxl",,$Q55,_xll.FSFldID(X$8))</f>
        <v>44792.543321759258</v>
      </c>
      <c r="Y55" s="13">
        <f>RTD("fsxl",,$Q55,_xll.FSFldID(Y$8))</f>
        <v>0</v>
      </c>
      <c r="Z55" s="13">
        <f>RTD("fsxl",,$Q55,_xll.FSFldID(Z$8))</f>
        <v>6.49</v>
      </c>
      <c r="AA55" s="13">
        <f>RTD("fsxl",,"*QBS",$Q55,AA$8,0.02,0.02,"Market","Recent")</f>
        <v>4.7448416598436856E-2</v>
      </c>
      <c r="AB55" s="13">
        <f>RTD("fsxl",,"*QBS",$Q55,AB$8,0.02,0.02,"Market","Recent")</f>
        <v>-0.81952843069448289</v>
      </c>
      <c r="AC55" s="13">
        <f>RTD("fsxl",,"*QBS",$Q55,AC$8,0.02,0.02,"Market","Recent")</f>
        <v>0.44419947126416681</v>
      </c>
      <c r="AE55" s="13">
        <v>47</v>
      </c>
      <c r="AF55" s="13">
        <f t="shared" si="18"/>
        <v>0.43749762049203644</v>
      </c>
      <c r="AG55" s="13">
        <f t="shared" si="8"/>
        <v>0.43749762049203644</v>
      </c>
      <c r="AH55" s="13">
        <f t="shared" si="8"/>
        <v>0.43749762049203644</v>
      </c>
      <c r="AI55" s="13">
        <f t="shared" si="8"/>
        <v>0.43749762049203644</v>
      </c>
      <c r="AJ55" s="13">
        <f t="shared" si="8"/>
        <v>0.43749762049203644</v>
      </c>
      <c r="AK55" s="13">
        <f t="shared" si="8"/>
        <v>0.43749762049203644</v>
      </c>
      <c r="AL55" s="13">
        <f t="shared" ref="AL55:AP55" si="57">IFERROR(IF($AF55="",AVERAGE(AK56,AK54),AK55),"")</f>
        <v>0.43749762049203644</v>
      </c>
      <c r="AM55" s="13">
        <f t="shared" si="57"/>
        <v>0.43749762049203644</v>
      </c>
      <c r="AN55" s="13">
        <f t="shared" si="57"/>
        <v>0.43749762049203644</v>
      </c>
      <c r="AO55" s="13">
        <f t="shared" si="57"/>
        <v>0.43749762049203644</v>
      </c>
      <c r="AP55" s="13">
        <f t="shared" si="57"/>
        <v>0.43749762049203644</v>
      </c>
    </row>
    <row r="56" spans="1:52" x14ac:dyDescent="0.3">
      <c r="C56" s="17" t="str">
        <f>RTD("fsxl",,"*OBSY",$D$4,"C",$P56)</f>
        <v>BRN 22VC10275-ICE</v>
      </c>
      <c r="D56" s="13">
        <f>RTD("fsxl",,$C56,_xll.FSFldID(D$8))</f>
        <v>0.46</v>
      </c>
      <c r="E56" s="13">
        <f>RTD("fsxl",,$C56,_xll.FSFldID(E$8))</f>
        <v>0.49</v>
      </c>
      <c r="F56" s="13" t="str">
        <f>RTD("fsxl",,$C56,_xll.FSFldID(F$8))</f>
        <v/>
      </c>
      <c r="G56" s="13" t="str">
        <f>RTD("fsxl",,$C56,_xll.FSFldID(G$8))</f>
        <v/>
      </c>
      <c r="H56" s="13" t="str">
        <f>RTD("fsxl",,$C56,_xll.FSFldID(H$8))</f>
        <v/>
      </c>
      <c r="I56" s="13" t="str">
        <f>RTD("fsxl",,$C56,_xll.FSFldID(I$8))</f>
        <v/>
      </c>
      <c r="J56" s="18">
        <f>RTD("fsxl",,$C56,_xll.FSFldID(J$8))</f>
        <v>44792.544062499997</v>
      </c>
      <c r="K56" s="17">
        <f>RTD("fsxl",,$C56,_xll.FSFldID(K$8))</f>
        <v>0</v>
      </c>
      <c r="L56" s="12">
        <f>RTD("fsxl",,$C56,_xll.FSFldID(L$8))</f>
        <v>0.55000000000000004</v>
      </c>
      <c r="M56" s="13">
        <f>RTD("fsxl",,"*QBS",$C56,M$8,0.02,0.02,"Market","Recent")</f>
        <v>4.5594261833717294E-2</v>
      </c>
      <c r="N56" s="13">
        <f>RTD("fsxl",,"*QBS",$C56,N$8,0.02,0.02,"Market","Recent")</f>
        <v>0.16697612367172904</v>
      </c>
      <c r="O56" s="13">
        <f>RTD("fsxl",,"*QBS",$C56,O$8,0.02,0.02,"Market","Recent")</f>
        <v>0.4404661648829975</v>
      </c>
      <c r="P56" s="13">
        <f>RTD("fsxl",,"*OBST",$D$4,"22")</f>
        <v>102.75</v>
      </c>
      <c r="Q56" s="13" t="str">
        <f>RTD("fsxl",,"*OBSY",$D$4,"P",$P56)</f>
        <v>BRN 22VP10275-ICE</v>
      </c>
      <c r="R56" s="13">
        <f>RTD("fsxl",,$Q56,_xll.FSFldID(R$8))</f>
        <v>5.99</v>
      </c>
      <c r="S56" s="13">
        <f>RTD("fsxl",,$Q56,_xll.FSFldID(S$8))</f>
        <v>6.19</v>
      </c>
      <c r="T56" s="13" t="str">
        <f>RTD("fsxl",,$Q56,_xll.FSFldID(T$8))</f>
        <v/>
      </c>
      <c r="U56" s="13" t="str">
        <f>RTD("fsxl",,$Q56,_xll.FSFldID(U$8))</f>
        <v/>
      </c>
      <c r="V56" s="13" t="str">
        <f>RTD("fsxl",,$Q56,_xll.FSFldID(V$8))</f>
        <v/>
      </c>
      <c r="W56" s="13" t="str">
        <f>RTD("fsxl",,$Q56,_xll.FSFldID(W$8))</f>
        <v/>
      </c>
      <c r="X56" s="18">
        <f>RTD("fsxl",,$Q56,_xll.FSFldID(X$8))</f>
        <v>44792.543680555558</v>
      </c>
      <c r="Y56" s="13">
        <f>RTD("fsxl",,$Q56,_xll.FSFldID(Y$8))</f>
        <v>0</v>
      </c>
      <c r="Z56" s="13">
        <f>RTD("fsxl",,$Q56,_xll.FSFldID(Z$8))</f>
        <v>6.71</v>
      </c>
      <c r="AA56" s="13">
        <f>RTD("fsxl",,"*QBS",$Q56,AA$8,0.02,0.02,"Market","Recent")</f>
        <v>4.5590356887560732E-2</v>
      </c>
      <c r="AB56" s="13">
        <f>RTD("fsxl",,"*QBS",$Q56,AB$8,0.02,0.02,"Market","Recent")</f>
        <v>-0.83142571686352496</v>
      </c>
      <c r="AC56" s="13">
        <f>RTD("fsxl",,"*QBS",$Q56,AC$8,0.02,0.02,"Market","Recent")</f>
        <v>0.44265784028720634</v>
      </c>
      <c r="AE56" s="13">
        <v>48</v>
      </c>
      <c r="AF56" s="13">
        <f t="shared" si="18"/>
        <v>0.4404661648829975</v>
      </c>
      <c r="AG56" s="13">
        <f t="shared" si="8"/>
        <v>0.4404661648829975</v>
      </c>
      <c r="AH56" s="13">
        <f t="shared" si="8"/>
        <v>0.4404661648829975</v>
      </c>
      <c r="AI56" s="13">
        <f t="shared" si="8"/>
        <v>0.4404661648829975</v>
      </c>
      <c r="AJ56" s="13">
        <f t="shared" si="8"/>
        <v>0.4404661648829975</v>
      </c>
      <c r="AK56" s="13">
        <f t="shared" si="8"/>
        <v>0.4404661648829975</v>
      </c>
      <c r="AL56" s="13">
        <f t="shared" ref="AL56:AP56" si="58">IFERROR(IF($AF56="",AVERAGE(AK57,AK55),AK56),"")</f>
        <v>0.4404661648829975</v>
      </c>
      <c r="AM56" s="13">
        <f t="shared" si="58"/>
        <v>0.4404661648829975</v>
      </c>
      <c r="AN56" s="13">
        <f t="shared" si="58"/>
        <v>0.4404661648829975</v>
      </c>
      <c r="AO56" s="13">
        <f t="shared" si="58"/>
        <v>0.4404661648829975</v>
      </c>
      <c r="AP56" s="13">
        <f t="shared" si="58"/>
        <v>0.4404661648829975</v>
      </c>
    </row>
    <row r="57" spans="1:52" x14ac:dyDescent="0.3">
      <c r="C57" s="17" t="str">
        <f>RTD("fsxl",,"*OBSY",$D$4,"C",$P57)</f>
        <v>BRN 22VC10300-ICE</v>
      </c>
      <c r="D57" s="13">
        <f>RTD("fsxl",,$C57,_xll.FSFldID(D$8))</f>
        <v>0.43</v>
      </c>
      <c r="E57" s="13">
        <f>RTD("fsxl",,$C57,_xll.FSFldID(E$8))</f>
        <v>0.46</v>
      </c>
      <c r="F57" s="13">
        <f>RTD("fsxl",,$C57,_xll.FSFldID(F$8))</f>
        <v>0.53</v>
      </c>
      <c r="G57" s="13">
        <f>RTD("fsxl",,$C57,_xll.FSFldID(G$8))</f>
        <v>0.53</v>
      </c>
      <c r="H57" s="13">
        <f>RTD("fsxl",,$C57,_xll.FSFldID(H$8))</f>
        <v>0.53</v>
      </c>
      <c r="I57" s="13">
        <f>RTD("fsxl",,$C57,_xll.FSFldID(I$8))</f>
        <v>0.01</v>
      </c>
      <c r="J57" s="18">
        <f>RTD("fsxl",,$C57,_xll.FSFldID(J$8))</f>
        <v>44792.544016203705</v>
      </c>
      <c r="K57" s="17">
        <f>RTD("fsxl",,$C57,_xll.FSFldID(K$8))</f>
        <v>10</v>
      </c>
      <c r="L57" s="12">
        <f>RTD("fsxl",,$C57,_xll.FSFldID(L$8))</f>
        <v>0.53</v>
      </c>
      <c r="M57" s="13">
        <f>RTD("fsxl",,"*QBS",$C57,M$8,0.02,0.02,"Market","Recent")</f>
        <v>4.3713580673794571E-2</v>
      </c>
      <c r="N57" s="13">
        <f>RTD("fsxl",,"*QBS",$C57,N$8,0.02,0.02,"Market","Recent")</f>
        <v>0.15780005328662286</v>
      </c>
      <c r="O57" s="13">
        <f>RTD("fsxl",,"*QBS",$C57,O$8,0.02,0.02,"Market","Recent")</f>
        <v>0.44282257238772071</v>
      </c>
      <c r="P57" s="13">
        <f>RTD("fsxl",,"*OBST",$D$4,"23")</f>
        <v>103</v>
      </c>
      <c r="Q57" s="13" t="str">
        <f>RTD("fsxl",,"*OBSY",$D$4,"P",$P57)</f>
        <v>BRN 22VP10300-ICE</v>
      </c>
      <c r="R57" s="13">
        <f>RTD("fsxl",,$Q57,_xll.FSFldID(R$8))</f>
        <v>6.21</v>
      </c>
      <c r="S57" s="13">
        <f>RTD("fsxl",,$Q57,_xll.FSFldID(S$8))</f>
        <v>6.42</v>
      </c>
      <c r="T57" s="13" t="str">
        <f>RTD("fsxl",,$Q57,_xll.FSFldID(T$8))</f>
        <v/>
      </c>
      <c r="U57" s="13" t="str">
        <f>RTD("fsxl",,$Q57,_xll.FSFldID(U$8))</f>
        <v/>
      </c>
      <c r="V57" s="13" t="str">
        <f>RTD("fsxl",,$Q57,_xll.FSFldID(V$8))</f>
        <v/>
      </c>
      <c r="W57" s="13" t="str">
        <f>RTD("fsxl",,$Q57,_xll.FSFldID(W$8))</f>
        <v/>
      </c>
      <c r="X57" s="18">
        <f>RTD("fsxl",,$Q57,_xll.FSFldID(X$8))</f>
        <v>44792.543680555558</v>
      </c>
      <c r="Y57" s="13">
        <f>RTD("fsxl",,$Q57,_xll.FSFldID(Y$8))</f>
        <v>0</v>
      </c>
      <c r="Z57" s="13">
        <f>RTD("fsxl",,$Q57,_xll.FSFldID(Z$8))</f>
        <v>6.93</v>
      </c>
      <c r="AA57" s="13">
        <f>RTD("fsxl",,"*QBS",$Q57,AA$8,0.02,0.02,"Market","Recent")</f>
        <v>4.3734649054852352E-2</v>
      </c>
      <c r="AB57" s="13">
        <f>RTD("fsxl",,"*QBS",$Q57,AB$8,0.02,0.02,"Market","Recent")</f>
        <v>-0.83959858101637919</v>
      </c>
      <c r="AC57" s="13">
        <f>RTD("fsxl",,"*QBS",$Q57,AC$8,0.02,0.02,"Market","Recent")</f>
        <v>0.44677587206999891</v>
      </c>
      <c r="AE57" s="13">
        <v>49</v>
      </c>
      <c r="AF57" s="13">
        <f t="shared" si="18"/>
        <v>0.44282257238772071</v>
      </c>
      <c r="AG57" s="13">
        <f t="shared" si="8"/>
        <v>0.44282257238772071</v>
      </c>
      <c r="AH57" s="13">
        <f t="shared" ref="AH57:AK57" si="59">IFERROR(IF(AG57="",AVERAGE(AG58,AG56),AG57),"")</f>
        <v>0.44282257238772071</v>
      </c>
      <c r="AI57" s="13">
        <f t="shared" si="59"/>
        <v>0.44282257238772071</v>
      </c>
      <c r="AJ57" s="13">
        <f t="shared" si="59"/>
        <v>0.44282257238772071</v>
      </c>
      <c r="AK57" s="13">
        <f t="shared" si="59"/>
        <v>0.44282257238772071</v>
      </c>
      <c r="AL57" s="13">
        <f t="shared" ref="AL57:AP57" si="60">IFERROR(IF($AF57="",AVERAGE(AK58,AK56),AK57),"")</f>
        <v>0.44282257238772071</v>
      </c>
      <c r="AM57" s="13">
        <f t="shared" si="60"/>
        <v>0.44282257238772071</v>
      </c>
      <c r="AN57" s="13">
        <f t="shared" si="60"/>
        <v>0.44282257238772071</v>
      </c>
      <c r="AO57" s="13">
        <f t="shared" si="60"/>
        <v>0.44282257238772071</v>
      </c>
      <c r="AP57" s="13">
        <f t="shared" si="60"/>
        <v>0.44282257238772071</v>
      </c>
    </row>
    <row r="58" spans="1:52" x14ac:dyDescent="0.3">
      <c r="C58" s="17" t="str">
        <f>RTD("fsxl",,"*OBSY",$D$4,"C",$P58)</f>
        <v>BRN 22VC10325-ICE</v>
      </c>
      <c r="D58" s="13">
        <f>RTD("fsxl",,$C58,_xll.FSFldID(D$8))</f>
        <v>0.4</v>
      </c>
      <c r="E58" s="13">
        <f>RTD("fsxl",,$C58,_xll.FSFldID(E$8))</f>
        <v>0.42</v>
      </c>
      <c r="F58" s="13" t="str">
        <f>RTD("fsxl",,$C58,_xll.FSFldID(F$8))</f>
        <v/>
      </c>
      <c r="G58" s="13" t="str">
        <f>RTD("fsxl",,$C58,_xll.FSFldID(G$8))</f>
        <v/>
      </c>
      <c r="H58" s="13" t="str">
        <f>RTD("fsxl",,$C58,_xll.FSFldID(H$8))</f>
        <v/>
      </c>
      <c r="I58" s="13" t="str">
        <f>RTD("fsxl",,$C58,_xll.FSFldID(I$8))</f>
        <v/>
      </c>
      <c r="J58" s="18">
        <f>RTD("fsxl",,$C58,_xll.FSFldID(J$8))</f>
        <v>44792.544062499997</v>
      </c>
      <c r="K58" s="17">
        <f>RTD("fsxl",,$C58,_xll.FSFldID(K$8))</f>
        <v>0</v>
      </c>
      <c r="L58" s="12">
        <f>RTD("fsxl",,$C58,_xll.FSFldID(L$8))</f>
        <v>0.49</v>
      </c>
      <c r="M58" s="13">
        <f>RTD("fsxl",,"*QBS",$C58,M$8,0.02,0.02,"Market","Recent")</f>
        <v>4.1841880600357914E-2</v>
      </c>
      <c r="N58" s="13">
        <f>RTD("fsxl",,"*QBS",$C58,N$8,0.02,0.02,"Market","Recent")</f>
        <v>0.14771224572533995</v>
      </c>
      <c r="O58" s="13">
        <f>RTD("fsxl",,"*QBS",$C58,O$8,0.02,0.02,"Market","Recent")</f>
        <v>0.44279806201253374</v>
      </c>
      <c r="P58" s="13">
        <f>RTD("fsxl",,"*OBST",$D$4,"24")</f>
        <v>103.25</v>
      </c>
      <c r="Q58" s="13" t="str">
        <f>RTD("fsxl",,"*OBSY",$D$4,"P",$P58)</f>
        <v>BRN 22VP10325-ICE</v>
      </c>
      <c r="R58" s="13">
        <f>RTD("fsxl",,$Q58,_xll.FSFldID(R$8))</f>
        <v>6.41</v>
      </c>
      <c r="S58" s="13">
        <f>RTD("fsxl",,$Q58,_xll.FSFldID(S$8))</f>
        <v>6.66</v>
      </c>
      <c r="T58" s="13" t="str">
        <f>RTD("fsxl",,$Q58,_xll.FSFldID(T$8))</f>
        <v/>
      </c>
      <c r="U58" s="13" t="str">
        <f>RTD("fsxl",,$Q58,_xll.FSFldID(U$8))</f>
        <v/>
      </c>
      <c r="V58" s="13" t="str">
        <f>RTD("fsxl",,$Q58,_xll.FSFldID(V$8))</f>
        <v/>
      </c>
      <c r="W58" s="13" t="str">
        <f>RTD("fsxl",,$Q58,_xll.FSFldID(W$8))</f>
        <v/>
      </c>
      <c r="X58" s="18">
        <f>RTD("fsxl",,$Q58,_xll.FSFldID(X$8))</f>
        <v>44792.543680555558</v>
      </c>
      <c r="Y58" s="13">
        <f>RTD("fsxl",,$Q58,_xll.FSFldID(Y$8))</f>
        <v>0</v>
      </c>
      <c r="Z58" s="13">
        <f>RTD("fsxl",,$Q58,_xll.FSFldID(Z$8))</f>
        <v>7.15</v>
      </c>
      <c r="AA58" s="13">
        <f>RTD("fsxl",,"*QBS",$Q58,AA$8,0.02,0.02,"Market","Recent")</f>
        <v>4.1918367366491995E-2</v>
      </c>
      <c r="AB58" s="13">
        <f>RTD("fsxl",,"*QBS",$Q58,AB$8,0.02,0.02,"Market","Recent")</f>
        <v>-0.84860117210311481</v>
      </c>
      <c r="AC58" s="13">
        <f>RTD("fsxl",,"*QBS",$Q58,AC$8,0.02,0.02,"Market","Recent")</f>
        <v>0.44867175970118034</v>
      </c>
      <c r="AE58" s="13">
        <v>50</v>
      </c>
      <c r="AF58" s="13">
        <f t="shared" si="18"/>
        <v>0.44279806201253374</v>
      </c>
      <c r="AG58" s="13">
        <f t="shared" si="8"/>
        <v>0.44279806201253374</v>
      </c>
      <c r="AH58" s="13">
        <f t="shared" ref="AH58:AK58" si="61">IFERROR(IF(AG58="",AVERAGE(AG59,AG57),AG58),"")</f>
        <v>0.44279806201253374</v>
      </c>
      <c r="AI58" s="13">
        <f t="shared" si="61"/>
        <v>0.44279806201253374</v>
      </c>
      <c r="AJ58" s="13">
        <f t="shared" si="61"/>
        <v>0.44279806201253374</v>
      </c>
      <c r="AK58" s="13">
        <f t="shared" si="61"/>
        <v>0.44279806201253374</v>
      </c>
      <c r="AL58" s="13">
        <f t="shared" ref="AL58:AP58" si="62">IFERROR(IF($AF58="",AVERAGE(AK59,AK57),AK58),"")</f>
        <v>0.44279806201253374</v>
      </c>
      <c r="AM58" s="13">
        <f t="shared" si="62"/>
        <v>0.44279806201253374</v>
      </c>
      <c r="AN58" s="13">
        <f t="shared" si="62"/>
        <v>0.44279806201253374</v>
      </c>
      <c r="AO58" s="13">
        <f t="shared" si="62"/>
        <v>0.44279806201253374</v>
      </c>
      <c r="AP58" s="13">
        <f t="shared" si="62"/>
        <v>0.44279806201253374</v>
      </c>
    </row>
    <row r="59" spans="1:52" x14ac:dyDescent="0.3">
      <c r="C59" s="17"/>
      <c r="K59" s="17"/>
      <c r="L59" s="17"/>
    </row>
    <row r="61" spans="1:52" x14ac:dyDescent="0.3">
      <c r="C61" s="13">
        <v>1</v>
      </c>
      <c r="D61" s="13">
        <v>2</v>
      </c>
      <c r="E61" s="13">
        <v>3</v>
      </c>
      <c r="F61" s="13">
        <v>4</v>
      </c>
      <c r="G61" s="13">
        <v>5</v>
      </c>
      <c r="H61" s="13">
        <v>6</v>
      </c>
      <c r="I61" s="13">
        <v>7</v>
      </c>
      <c r="J61" s="13">
        <v>8</v>
      </c>
      <c r="K61" s="13">
        <v>9</v>
      </c>
      <c r="L61" s="13">
        <v>10</v>
      </c>
      <c r="M61" s="13">
        <v>11</v>
      </c>
      <c r="N61" s="13">
        <v>12</v>
      </c>
      <c r="O61" s="13">
        <v>13</v>
      </c>
      <c r="P61" s="13">
        <v>14</v>
      </c>
      <c r="Q61" s="13">
        <v>15</v>
      </c>
      <c r="R61" s="13">
        <v>16</v>
      </c>
      <c r="S61" s="13">
        <v>17</v>
      </c>
      <c r="T61" s="13">
        <v>18</v>
      </c>
      <c r="U61" s="13">
        <v>19</v>
      </c>
      <c r="V61" s="13">
        <v>20</v>
      </c>
      <c r="W61" s="13">
        <v>21</v>
      </c>
      <c r="X61" s="13">
        <v>22</v>
      </c>
      <c r="Y61" s="13">
        <v>23</v>
      </c>
      <c r="Z61" s="13">
        <v>24</v>
      </c>
      <c r="AA61" s="13">
        <v>25</v>
      </c>
      <c r="AB61" s="13">
        <v>26</v>
      </c>
      <c r="AC61" s="13">
        <v>27</v>
      </c>
      <c r="AD61" s="13">
        <v>28</v>
      </c>
      <c r="AE61" s="13">
        <v>29</v>
      </c>
      <c r="AF61" s="13">
        <v>30</v>
      </c>
      <c r="AG61" s="13">
        <v>31</v>
      </c>
      <c r="AH61" s="13">
        <v>32</v>
      </c>
      <c r="AI61" s="13">
        <v>33</v>
      </c>
      <c r="AJ61" s="13">
        <v>34</v>
      </c>
      <c r="AK61" s="13">
        <v>35</v>
      </c>
      <c r="AL61" s="13">
        <v>36</v>
      </c>
      <c r="AM61" s="13">
        <v>37</v>
      </c>
      <c r="AN61" s="13">
        <v>38</v>
      </c>
      <c r="AO61" s="13">
        <v>39</v>
      </c>
      <c r="AP61" s="13">
        <v>40</v>
      </c>
      <c r="AQ61" s="13">
        <v>41</v>
      </c>
      <c r="AR61" s="13">
        <v>42</v>
      </c>
      <c r="AS61" s="13">
        <v>43</v>
      </c>
      <c r="AT61" s="13">
        <v>44</v>
      </c>
      <c r="AU61" s="13">
        <v>45</v>
      </c>
      <c r="AV61" s="13">
        <v>46</v>
      </c>
      <c r="AW61" s="13">
        <v>47</v>
      </c>
      <c r="AX61" s="13">
        <v>48</v>
      </c>
      <c r="AY61" s="13">
        <v>49</v>
      </c>
      <c r="AZ61" s="13">
        <v>50</v>
      </c>
    </row>
    <row r="62" spans="1:52" x14ac:dyDescent="0.3">
      <c r="A62" s="16" t="s">
        <v>32</v>
      </c>
      <c r="C62" s="17" t="str">
        <f ca="1">OFFSET($C9,C61-1,)</f>
        <v>BRN 22VC9100-ICE</v>
      </c>
      <c r="D62" s="17" t="str">
        <f t="shared" ref="D62:P62" ca="1" si="63">OFFSET($C9,D61-1,)</f>
        <v>BRN 22VC9125-ICE</v>
      </c>
      <c r="E62" s="17" t="str">
        <f t="shared" ca="1" si="63"/>
        <v>BRN 22VC9150-ICE</v>
      </c>
      <c r="F62" s="17" t="str">
        <f t="shared" ca="1" si="63"/>
        <v>BRN 22VC9175-ICE</v>
      </c>
      <c r="G62" s="17" t="str">
        <f t="shared" ca="1" si="63"/>
        <v>BRN 22VC9200-ICE</v>
      </c>
      <c r="H62" s="17" t="str">
        <f t="shared" ca="1" si="63"/>
        <v>BRN 22VC9225-ICE</v>
      </c>
      <c r="I62" s="17" t="str">
        <f t="shared" ca="1" si="63"/>
        <v>BRN 22VC9250-ICE</v>
      </c>
      <c r="J62" s="17" t="str">
        <f t="shared" ca="1" si="63"/>
        <v>BRN 22VC9275-ICE</v>
      </c>
      <c r="K62" s="17" t="str">
        <f t="shared" ca="1" si="63"/>
        <v>BRN 22VC9300-ICE</v>
      </c>
      <c r="L62" s="17" t="str">
        <f t="shared" ca="1" si="63"/>
        <v>BRN 22VC9325-ICE</v>
      </c>
      <c r="M62" s="17" t="str">
        <f t="shared" ca="1" si="63"/>
        <v>BRN 22VC9350-ICE</v>
      </c>
      <c r="N62" s="17" t="str">
        <f t="shared" ca="1" si="63"/>
        <v>BRN 22VC9375-ICE</v>
      </c>
      <c r="O62" s="17" t="str">
        <f t="shared" ca="1" si="63"/>
        <v>BRN 22VC9400-ICE</v>
      </c>
      <c r="P62" s="17" t="str">
        <f t="shared" ca="1" si="63"/>
        <v>BRN 22VC9425-ICE</v>
      </c>
      <c r="Q62" s="17" t="str">
        <f t="shared" ref="Q62" ca="1" si="64">OFFSET($C9,Q61-1,)</f>
        <v>BRN 22VC9450-ICE</v>
      </c>
      <c r="R62" s="17" t="str">
        <f t="shared" ref="R62" ca="1" si="65">OFFSET($C9,R61-1,)</f>
        <v>BRN 22VC9475-ICE</v>
      </c>
      <c r="S62" s="17" t="str">
        <f t="shared" ref="S62" ca="1" si="66">OFFSET($C9,S61-1,)</f>
        <v>BRN 22VC9500-ICE</v>
      </c>
      <c r="T62" s="17" t="str">
        <f t="shared" ref="T62" ca="1" si="67">OFFSET($C9,T61-1,)</f>
        <v>BRN 22VC9525-ICE</v>
      </c>
      <c r="U62" s="17" t="str">
        <f t="shared" ref="U62" ca="1" si="68">OFFSET($C9,U61-1,)</f>
        <v>BRN 22VC9550-ICE</v>
      </c>
      <c r="V62" s="17" t="str">
        <f t="shared" ref="V62" ca="1" si="69">OFFSET($C9,V61-1,)</f>
        <v>BRN 22VC9575-ICE</v>
      </c>
      <c r="W62" s="17" t="str">
        <f t="shared" ref="W62" ca="1" si="70">OFFSET($C9,W61-1,)</f>
        <v>BRN 22VC9600-ICE</v>
      </c>
      <c r="X62" s="17" t="str">
        <f t="shared" ref="X62" ca="1" si="71">OFFSET($C9,X61-1,)</f>
        <v>BRN 22VC9625-ICE</v>
      </c>
      <c r="Y62" s="17" t="str">
        <f t="shared" ref="Y62" ca="1" si="72">OFFSET($C9,Y61-1,)</f>
        <v>BRN 22VC9650-ICE</v>
      </c>
      <c r="Z62" s="17" t="str">
        <f t="shared" ref="Z62" ca="1" si="73">OFFSET($C9,Z61-1,)</f>
        <v>BRN 22VC9675-ICE</v>
      </c>
      <c r="AA62" s="17" t="str">
        <f t="shared" ref="AA62" ca="1" si="74">OFFSET($C9,AA61-1,)</f>
        <v>BRN 22VC9700-ICE</v>
      </c>
      <c r="AB62" s="17" t="str">
        <f t="shared" ref="AB62:AC62" ca="1" si="75">OFFSET($C9,AB61-1,)</f>
        <v>BRN 22VC9725-ICE</v>
      </c>
      <c r="AC62" s="17" t="str">
        <f t="shared" ca="1" si="75"/>
        <v>BRN 22VC9750-ICE</v>
      </c>
      <c r="AD62" s="17" t="str">
        <f t="shared" ref="AD62" ca="1" si="76">OFFSET($C9,AD61-1,)</f>
        <v>BRN 22VC9775-ICE</v>
      </c>
      <c r="AE62" s="17" t="str">
        <f t="shared" ref="AE62" ca="1" si="77">OFFSET($C9,AE61-1,)</f>
        <v>BRN 22VC9800-ICE</v>
      </c>
      <c r="AF62" s="17" t="str">
        <f t="shared" ref="AF62" ca="1" si="78">OFFSET($C9,AF61-1,)</f>
        <v>BRN 22VC9825-ICE</v>
      </c>
      <c r="AG62" s="17" t="str">
        <f t="shared" ref="AG62" ca="1" si="79">OFFSET($C9,AG61-1,)</f>
        <v>BRN 22VC9850-ICE</v>
      </c>
      <c r="AH62" s="17" t="str">
        <f t="shared" ref="AH62" ca="1" si="80">OFFSET($C9,AH61-1,)</f>
        <v>BRN 22VC9875-ICE</v>
      </c>
      <c r="AI62" s="17" t="str">
        <f t="shared" ref="AI62" ca="1" si="81">OFFSET($C9,AI61-1,)</f>
        <v>BRN 22VC9900-ICE</v>
      </c>
      <c r="AJ62" s="17" t="str">
        <f t="shared" ref="AJ62" ca="1" si="82">OFFSET($C9,AJ61-1,)</f>
        <v>BRN 22VC9925-ICE</v>
      </c>
      <c r="AK62" s="17" t="str">
        <f t="shared" ref="AK62" ca="1" si="83">OFFSET($C9,AK61-1,)</f>
        <v>BRN 22VC9950-ICE</v>
      </c>
      <c r="AL62" s="17" t="str">
        <f t="shared" ref="AL62" ca="1" si="84">OFFSET($C9,AL61-1,)</f>
        <v>BRN 22VC9975-ICE</v>
      </c>
      <c r="AM62" s="17" t="str">
        <f t="shared" ref="AM62" ca="1" si="85">OFFSET($C9,AM61-1,)</f>
        <v>BRN 22VC10000-ICE</v>
      </c>
      <c r="AN62" s="17" t="str">
        <f t="shared" ref="AN62" ca="1" si="86">OFFSET($C9,AN61-1,)</f>
        <v>BRN 22VC10025-ICE</v>
      </c>
      <c r="AO62" s="17" t="str">
        <f t="shared" ref="AO62:AP62" ca="1" si="87">OFFSET($C9,AO61-1,)</f>
        <v>BRN 22VC10050-ICE</v>
      </c>
      <c r="AP62" s="17" t="str">
        <f t="shared" ca="1" si="87"/>
        <v>BRN 22VC10075-ICE</v>
      </c>
      <c r="AQ62" s="17" t="str">
        <f t="shared" ref="AQ62" ca="1" si="88">OFFSET($C9,AQ61-1,)</f>
        <v>BRN 22VC10100-ICE</v>
      </c>
      <c r="AR62" s="17" t="str">
        <f t="shared" ref="AR62" ca="1" si="89">OFFSET($C9,AR61-1,)</f>
        <v>BRN 22VC10125-ICE</v>
      </c>
      <c r="AS62" s="17" t="str">
        <f t="shared" ref="AS62" ca="1" si="90">OFFSET($C9,AS61-1,)</f>
        <v>BRN 22VC10150-ICE</v>
      </c>
      <c r="AT62" s="17" t="str">
        <f t="shared" ref="AT62" ca="1" si="91">OFFSET($C9,AT61-1,)</f>
        <v>BRN 22VC10175-ICE</v>
      </c>
      <c r="AU62" s="17" t="str">
        <f t="shared" ref="AU62" ca="1" si="92">OFFSET($C9,AU61-1,)</f>
        <v>BRN 22VC10200-ICE</v>
      </c>
      <c r="AV62" s="17" t="str">
        <f t="shared" ref="AV62" ca="1" si="93">OFFSET($C9,AV61-1,)</f>
        <v>BRN 22VC10225-ICE</v>
      </c>
      <c r="AW62" s="17" t="str">
        <f t="shared" ref="AW62" ca="1" si="94">OFFSET($C9,AW61-1,)</f>
        <v>BRN 22VC10250-ICE</v>
      </c>
      <c r="AX62" s="17" t="str">
        <f t="shared" ref="AX62" ca="1" si="95">OFFSET($C9,AX61-1,)</f>
        <v>BRN 22VC10275-ICE</v>
      </c>
      <c r="AY62" s="17" t="str">
        <f t="shared" ref="AY62" ca="1" si="96">OFFSET($C9,AY61-1,)</f>
        <v>BRN 22VC10300-ICE</v>
      </c>
      <c r="AZ62" s="17" t="str">
        <f t="shared" ref="AZ62" ca="1" si="97">OFFSET($C9,AZ61-1,)</f>
        <v>BRN 22VC10325-ICE</v>
      </c>
    </row>
    <row r="63" spans="1:52" x14ac:dyDescent="0.3">
      <c r="A63" s="15">
        <f>RTD("fsxl",,$C$9,_xll.FSFldID(A$62))</f>
        <v>44798</v>
      </c>
      <c r="C63" s="13" t="str">
        <f ca="1">OFFSET($Q9,C61-1,)</f>
        <v>BRN 22VP9100-ICE</v>
      </c>
      <c r="D63" s="13" t="str">
        <f t="shared" ref="D63:AZ63" ca="1" si="98">OFFSET($Q9,D61-1,)</f>
        <v>BRN 22VP9125-ICE</v>
      </c>
      <c r="E63" s="13" t="str">
        <f t="shared" ca="1" si="98"/>
        <v>BRN 22VP9150-ICE</v>
      </c>
      <c r="F63" s="13" t="str">
        <f t="shared" ca="1" si="98"/>
        <v>BRN 22VP9175-ICE</v>
      </c>
      <c r="G63" s="13" t="str">
        <f t="shared" ca="1" si="98"/>
        <v>BRN 22VP9200-ICE</v>
      </c>
      <c r="H63" s="13" t="str">
        <f t="shared" ca="1" si="98"/>
        <v>BRN 22VP9225-ICE</v>
      </c>
      <c r="I63" s="13" t="str">
        <f t="shared" ca="1" si="98"/>
        <v>BRN 22VP9250-ICE</v>
      </c>
      <c r="J63" s="13" t="str">
        <f t="shared" ca="1" si="98"/>
        <v>BRN 22VP9275-ICE</v>
      </c>
      <c r="K63" s="13" t="str">
        <f t="shared" ca="1" si="98"/>
        <v>BRN 22VP9300-ICE</v>
      </c>
      <c r="L63" s="13" t="str">
        <f t="shared" ca="1" si="98"/>
        <v>BRN 22VP9325-ICE</v>
      </c>
      <c r="M63" s="13" t="str">
        <f t="shared" ca="1" si="98"/>
        <v>BRN 22VP9350-ICE</v>
      </c>
      <c r="N63" s="13" t="str">
        <f t="shared" ca="1" si="98"/>
        <v>BRN 22VP9375-ICE</v>
      </c>
      <c r="O63" s="13" t="str">
        <f t="shared" ca="1" si="98"/>
        <v>BRN 22VP9400-ICE</v>
      </c>
      <c r="P63" s="13" t="str">
        <f t="shared" ca="1" si="98"/>
        <v>BRN 22VP9425-ICE</v>
      </c>
      <c r="Q63" s="13" t="str">
        <f t="shared" ca="1" si="98"/>
        <v>BRN 22VP9450-ICE</v>
      </c>
      <c r="R63" s="13" t="str">
        <f t="shared" ca="1" si="98"/>
        <v>BRN 22VP9475-ICE</v>
      </c>
      <c r="S63" s="13" t="str">
        <f t="shared" ca="1" si="98"/>
        <v>BRN 22VP9500-ICE</v>
      </c>
      <c r="T63" s="13" t="str">
        <f t="shared" ca="1" si="98"/>
        <v>BRN 22VP9525-ICE</v>
      </c>
      <c r="U63" s="13" t="str">
        <f t="shared" ca="1" si="98"/>
        <v>BRN 22VP9550-ICE</v>
      </c>
      <c r="V63" s="13" t="str">
        <f t="shared" ca="1" si="98"/>
        <v>BRN 22VP9575-ICE</v>
      </c>
      <c r="W63" s="13" t="str">
        <f t="shared" ca="1" si="98"/>
        <v>BRN 22VP9600-ICE</v>
      </c>
      <c r="X63" s="13" t="str">
        <f t="shared" ca="1" si="98"/>
        <v>BRN 22VP9625-ICE</v>
      </c>
      <c r="Y63" s="13" t="str">
        <f t="shared" ca="1" si="98"/>
        <v>BRN 22VP9650-ICE</v>
      </c>
      <c r="Z63" s="13" t="str">
        <f t="shared" ca="1" si="98"/>
        <v>BRN 22VP9675-ICE</v>
      </c>
      <c r="AA63" s="13" t="str">
        <f t="shared" ca="1" si="98"/>
        <v>BRN 22VP9700-ICE</v>
      </c>
      <c r="AB63" s="13" t="str">
        <f t="shared" ca="1" si="98"/>
        <v>BRN 22VP9725-ICE</v>
      </c>
      <c r="AC63" s="13" t="str">
        <f t="shared" ca="1" si="98"/>
        <v>BRN 22VP9750-ICE</v>
      </c>
      <c r="AD63" s="13" t="str">
        <f t="shared" ca="1" si="98"/>
        <v>BRN 22VP9775-ICE</v>
      </c>
      <c r="AE63" s="13" t="str">
        <f t="shared" ca="1" si="98"/>
        <v>BRN 22VP9800-ICE</v>
      </c>
      <c r="AF63" s="13" t="str">
        <f t="shared" ca="1" si="98"/>
        <v>BRN 22VP9825-ICE</v>
      </c>
      <c r="AG63" s="13" t="str">
        <f t="shared" ca="1" si="98"/>
        <v>BRN 22VP9850-ICE</v>
      </c>
      <c r="AH63" s="13" t="str">
        <f t="shared" ca="1" si="98"/>
        <v>BRN 22VP9875-ICE</v>
      </c>
      <c r="AI63" s="13" t="str">
        <f t="shared" ca="1" si="98"/>
        <v>BRN 22VP9900-ICE</v>
      </c>
      <c r="AJ63" s="13" t="str">
        <f t="shared" ca="1" si="98"/>
        <v>BRN 22VP9925-ICE</v>
      </c>
      <c r="AK63" s="13" t="str">
        <f t="shared" ca="1" si="98"/>
        <v>BRN 22VP9950-ICE</v>
      </c>
      <c r="AL63" s="13" t="str">
        <f t="shared" ca="1" si="98"/>
        <v>BRN 22VP9975-ICE</v>
      </c>
      <c r="AM63" s="13" t="str">
        <f t="shared" ca="1" si="98"/>
        <v>BRN 22VP10000-ICE</v>
      </c>
      <c r="AN63" s="13" t="str">
        <f t="shared" ca="1" si="98"/>
        <v>BRN 22VP10025-ICE</v>
      </c>
      <c r="AO63" s="13" t="str">
        <f t="shared" ca="1" si="98"/>
        <v>BRN 22VP10050-ICE</v>
      </c>
      <c r="AP63" s="13" t="str">
        <f t="shared" ca="1" si="98"/>
        <v>BRN 22VP10075-ICE</v>
      </c>
      <c r="AQ63" s="13" t="str">
        <f t="shared" ca="1" si="98"/>
        <v>BRN 22VP10100-ICE</v>
      </c>
      <c r="AR63" s="13" t="str">
        <f t="shared" ca="1" si="98"/>
        <v>BRN 22VP10125-ICE</v>
      </c>
      <c r="AS63" s="13" t="str">
        <f t="shared" ca="1" si="98"/>
        <v>BRN 22VP10150-ICE</v>
      </c>
      <c r="AT63" s="13" t="str">
        <f t="shared" ca="1" si="98"/>
        <v>BRN 22VP10175-ICE</v>
      </c>
      <c r="AU63" s="13" t="str">
        <f t="shared" ca="1" si="98"/>
        <v>BRN 22VP10200-ICE</v>
      </c>
      <c r="AV63" s="13" t="str">
        <f t="shared" ca="1" si="98"/>
        <v>BRN 22VP10225-ICE</v>
      </c>
      <c r="AW63" s="13" t="str">
        <f t="shared" ca="1" si="98"/>
        <v>BRN 22VP10250-ICE</v>
      </c>
      <c r="AX63" s="13" t="str">
        <f t="shared" ca="1" si="98"/>
        <v>BRN 22VP10275-ICE</v>
      </c>
      <c r="AY63" s="13" t="str">
        <f t="shared" ca="1" si="98"/>
        <v>BRN 22VP10300-ICE</v>
      </c>
      <c r="AZ63" s="13" t="str">
        <f t="shared" ca="1" si="98"/>
        <v>BRN 22VP10325-ICE</v>
      </c>
    </row>
    <row r="64" spans="1:52" x14ac:dyDescent="0.3">
      <c r="C64" s="12" t="str">
        <f ca="1">RTD("fsxl",,"*H",C62,"Settle","D",DATE(2016,10,11) + TIME(12,0,))</f>
        <v/>
      </c>
      <c r="D64" s="12" t="str">
        <f ca="1">RTD("fsxl",,"*H",D62,"Settle","D",DATE(2016,10,11) + TIME(12,0,))</f>
        <v/>
      </c>
      <c r="E64" s="12" t="str">
        <f ca="1">RTD("fsxl",,"*H",E62,"Settle","D",DATE(2016,10,11) + TIME(12,0,))</f>
        <v/>
      </c>
      <c r="F64" s="12" t="str">
        <f ca="1">RTD("fsxl",,"*H",F62,"Settle","D",DATE(2016,10,11) + TIME(12,0,))</f>
        <v/>
      </c>
      <c r="G64" s="12" t="str">
        <f ca="1">RTD("fsxl",,"*H",G62,"Settle","D",DATE(2016,10,11) + TIME(12,0,))</f>
        <v/>
      </c>
      <c r="H64" s="12" t="str">
        <f ca="1">RTD("fsxl",,"*H",H62,"Settle","D",DATE(2016,10,11) + TIME(12,0,))</f>
        <v/>
      </c>
      <c r="I64" s="12" t="str">
        <f ca="1">RTD("fsxl",,"*H",I62,"Settle","D",DATE(2016,10,11) + TIME(12,0,))</f>
        <v/>
      </c>
      <c r="J64" s="12" t="str">
        <f ca="1">RTD("fsxl",,"*H",J62,"Settle","D",DATE(2016,10,11) + TIME(12,0,))</f>
        <v/>
      </c>
      <c r="K64" s="12" t="str">
        <f ca="1">RTD("fsxl",,"*H",K62,"Settle","D",DATE(2016,10,11) + TIME(12,0,))</f>
        <v/>
      </c>
      <c r="L64" s="12" t="str">
        <f ca="1">RTD("fsxl",,"*H",L62,"Settle","D",DATE(2016,10,11) + TIME(12,0,))</f>
        <v/>
      </c>
      <c r="M64" s="12" t="str">
        <f ca="1">RTD("fsxl",,"*H",M62,"Settle","D",DATE(2016,10,11) + TIME(12,0,))</f>
        <v/>
      </c>
      <c r="N64" s="12" t="str">
        <f ca="1">RTD("fsxl",,"*H",N62,"Settle","D",DATE(2016,10,11) + TIME(12,0,))</f>
        <v/>
      </c>
      <c r="O64" s="12" t="str">
        <f ca="1">RTD("fsxl",,"*H",O62,"Settle","D",DATE(2016,10,11) + TIME(12,0,))</f>
        <v/>
      </c>
      <c r="P64" s="12" t="str">
        <f ca="1">RTD("fsxl",,"*H",P62,"Settle","D",DATE(2016,10,11) + TIME(12,0,))</f>
        <v/>
      </c>
      <c r="Q64" s="12" t="str">
        <f ca="1">RTD("fsxl",,"*H",Q62,"Settle","D",DATE(2016,10,11) + TIME(12,0,))</f>
        <v/>
      </c>
      <c r="R64" s="12" t="str">
        <f ca="1">RTD("fsxl",,"*H",R62,"Settle","D",DATE(2016,10,11) + TIME(12,0,))</f>
        <v/>
      </c>
      <c r="S64" s="12" t="str">
        <f ca="1">RTD("fsxl",,"*H",S62,"Settle","D",DATE(2016,10,11) + TIME(12,0,))</f>
        <v/>
      </c>
      <c r="T64" s="12" t="str">
        <f ca="1">RTD("fsxl",,"*H",T62,"Settle","D",DATE(2016,10,11) + TIME(12,0,))</f>
        <v/>
      </c>
      <c r="U64" s="12" t="str">
        <f ca="1">RTD("fsxl",,"*H",U62,"Settle","D",DATE(2016,10,11) + TIME(12,0,))</f>
        <v/>
      </c>
      <c r="V64" s="12" t="str">
        <f ca="1">RTD("fsxl",,"*H",V62,"Settle","D",DATE(2016,10,11) + TIME(12,0,))</f>
        <v/>
      </c>
      <c r="W64" s="12" t="str">
        <f ca="1">RTD("fsxl",,"*H",W62,"Settle","D",DATE(2016,10,11) + TIME(12,0,))</f>
        <v/>
      </c>
      <c r="X64" s="12" t="str">
        <f ca="1">RTD("fsxl",,"*H",X62,"Settle","D",DATE(2016,10,11) + TIME(12,0,))</f>
        <v/>
      </c>
      <c r="Y64" s="12" t="str">
        <f ca="1">RTD("fsxl",,"*H",Y62,"Settle","D",DATE(2016,10,11) + TIME(12,0,))</f>
        <v/>
      </c>
      <c r="Z64" s="12" t="str">
        <f ca="1">RTD("fsxl",,"*H",Z62,"Settle","D",DATE(2016,10,11) + TIME(12,0,))</f>
        <v/>
      </c>
      <c r="AA64" s="12" t="str">
        <f ca="1">RTD("fsxl",,"*H",AA62,"Settle","D",DATE(2016,10,11) + TIME(12,0,))</f>
        <v/>
      </c>
      <c r="AB64" s="12" t="str">
        <f ca="1">RTD("fsxl",,"*H",AB62,"Settle","D",DATE(2016,10,11) + TIME(12,0,))</f>
        <v/>
      </c>
      <c r="AC64" s="12" t="str">
        <f ca="1">RTD("fsxl",,"*H",AC62,"Settle","D",DATE(2016,10,11) + TIME(12,0,))</f>
        <v/>
      </c>
      <c r="AD64" s="12" t="str">
        <f ca="1">RTD("fsxl",,"*H",AD62,"Settle","D",DATE(2016,10,11) + TIME(12,0,))</f>
        <v/>
      </c>
      <c r="AE64" s="12" t="str">
        <f ca="1">RTD("fsxl",,"*H",AE62,"Settle","D",DATE(2016,10,11) + TIME(12,0,))</f>
        <v/>
      </c>
      <c r="AF64" s="12" t="str">
        <f ca="1">RTD("fsxl",,"*H",AF62,"Settle","D",DATE(2016,10,11) + TIME(12,0,))</f>
        <v/>
      </c>
      <c r="AG64" s="12" t="str">
        <f ca="1">RTD("fsxl",,"*H",AG62,"Settle","D",DATE(2016,10,11) + TIME(12,0,))</f>
        <v/>
      </c>
      <c r="AH64" s="12" t="str">
        <f ca="1">RTD("fsxl",,"*H",AH62,"Settle","D",DATE(2016,10,11) + TIME(12,0,))</f>
        <v/>
      </c>
      <c r="AI64" s="12" t="str">
        <f ca="1">RTD("fsxl",,"*H",AI62,"Settle","D",DATE(2016,10,11) + TIME(12,0,))</f>
        <v/>
      </c>
      <c r="AJ64" s="12" t="str">
        <f ca="1">RTD("fsxl",,"*H",AJ62,"Settle","D",DATE(2016,10,11) + TIME(12,0,))</f>
        <v/>
      </c>
      <c r="AK64" s="12" t="str">
        <f ca="1">RTD("fsxl",,"*H",AK62,"Settle","D",DATE(2016,10,11) + TIME(12,0,))</f>
        <v/>
      </c>
      <c r="AL64" s="12" t="str">
        <f ca="1">RTD("fsxl",,"*H",AL62,"Settle","D",DATE(2016,10,11) + TIME(12,0,))</f>
        <v/>
      </c>
      <c r="AM64" s="12" t="str">
        <f ca="1">RTD("fsxl",,"*H",AM62,"Settle","D",DATE(2016,10,11) + TIME(12,0,))</f>
        <v/>
      </c>
      <c r="AN64" s="12" t="str">
        <f ca="1">RTD("fsxl",,"*H",AN62,"Settle","D",DATE(2016,10,11) + TIME(12,0,))</f>
        <v/>
      </c>
      <c r="AO64" s="12" t="str">
        <f ca="1">RTD("fsxl",,"*H",AO62,"Settle","D",DATE(2016,10,11) + TIME(12,0,))</f>
        <v/>
      </c>
      <c r="AP64" s="12" t="str">
        <f ca="1">RTD("fsxl",,"*H",AP62,"Settle","D",DATE(2016,10,11) + TIME(12,0,))</f>
        <v/>
      </c>
      <c r="AQ64" s="12" t="str">
        <f ca="1">RTD("fsxl",,"*H",AQ62,"Settle","D",DATE(2016,10,11) + TIME(12,0,))</f>
        <v/>
      </c>
      <c r="AR64" s="12" t="str">
        <f ca="1">RTD("fsxl",,"*H",AR62,"Settle","D",DATE(2016,10,11) + TIME(12,0,))</f>
        <v/>
      </c>
      <c r="AS64" s="12" t="str">
        <f ca="1">RTD("fsxl",,"*H",AS62,"Settle","D",DATE(2016,10,11) + TIME(12,0,))</f>
        <v/>
      </c>
      <c r="AT64" s="12" t="str">
        <f ca="1">RTD("fsxl",,"*H",AT62,"Settle","D",DATE(2016,10,11) + TIME(12,0,))</f>
        <v/>
      </c>
      <c r="AU64" s="12" t="str">
        <f ca="1">RTD("fsxl",,"*H",AU62,"Settle","D",DATE(2016,10,11) + TIME(12,0,))</f>
        <v/>
      </c>
      <c r="AV64" s="12" t="str">
        <f ca="1">RTD("fsxl",,"*H",AV62,"Settle","D",DATE(2016,10,11) + TIME(12,0,))</f>
        <v/>
      </c>
      <c r="AW64" s="12" t="str">
        <f ca="1">RTD("fsxl",,"*H",AW62,"Settle","D",DATE(2016,10,11) + TIME(12,0,))</f>
        <v/>
      </c>
      <c r="AX64" s="12" t="str">
        <f ca="1">RTD("fsxl",,"*H",AX62,"Settle","D",DATE(2016,10,11) + TIME(12,0,))</f>
        <v/>
      </c>
      <c r="AY64" s="12" t="str">
        <f ca="1">RTD("fsxl",,"*H",AY62,"Settle","D",DATE(2016,10,11) + TIME(12,0,))</f>
        <v/>
      </c>
      <c r="AZ64" s="12" t="str">
        <f ca="1">RTD("fsxl",,"*H",AZ62,"Settle","D",DATE(2016,10,11) + TIME(12,0,))</f>
        <v/>
      </c>
    </row>
    <row r="65" spans="1:52" x14ac:dyDescent="0.3">
      <c r="C65" s="12" t="str">
        <f ca="1">RTD("fsxl",,"*H",C63,"Settle","D",DATE(2016,10,11) + TIME(12,0,))</f>
        <v/>
      </c>
      <c r="D65" s="12" t="str">
        <f ca="1">RTD("fsxl",,"*H",D63,"Settle","D",DATE(2016,10,11) + TIME(12,0,))</f>
        <v/>
      </c>
      <c r="E65" s="12" t="str">
        <f ca="1">RTD("fsxl",,"*H",E63,"Settle","D",DATE(2016,10,11) + TIME(12,0,))</f>
        <v/>
      </c>
      <c r="F65" s="12" t="str">
        <f ca="1">RTD("fsxl",,"*H",F63,"Settle","D",DATE(2016,10,11) + TIME(12,0,))</f>
        <v/>
      </c>
      <c r="G65" s="12" t="str">
        <f ca="1">RTD("fsxl",,"*H",G63,"Settle","D",DATE(2016,10,11) + TIME(12,0,))</f>
        <v/>
      </c>
      <c r="H65" s="12" t="str">
        <f ca="1">RTD("fsxl",,"*H",H63,"Settle","D",DATE(2016,10,11) + TIME(12,0,))</f>
        <v/>
      </c>
      <c r="I65" s="12" t="str">
        <f ca="1">RTD("fsxl",,"*H",I63,"Settle","D",DATE(2016,10,11) + TIME(12,0,))</f>
        <v/>
      </c>
      <c r="J65" s="12" t="str">
        <f ca="1">RTD("fsxl",,"*H",J63,"Settle","D",DATE(2016,10,11) + TIME(12,0,))</f>
        <v/>
      </c>
      <c r="K65" s="12" t="str">
        <f ca="1">RTD("fsxl",,"*H",K63,"Settle","D",DATE(2016,10,11) + TIME(12,0,))</f>
        <v/>
      </c>
      <c r="L65" s="12" t="str">
        <f ca="1">RTD("fsxl",,"*H",L63,"Settle","D",DATE(2016,10,11) + TIME(12,0,))</f>
        <v/>
      </c>
      <c r="M65" s="12" t="str">
        <f ca="1">RTD("fsxl",,"*H",M63,"Settle","D",DATE(2016,10,11) + TIME(12,0,))</f>
        <v/>
      </c>
      <c r="N65" s="12" t="str">
        <f ca="1">RTD("fsxl",,"*H",N63,"Settle","D",DATE(2016,10,11) + TIME(12,0,))</f>
        <v/>
      </c>
      <c r="O65" s="12" t="str">
        <f ca="1">RTD("fsxl",,"*H",O63,"Settle","D",DATE(2016,10,11) + TIME(12,0,))</f>
        <v/>
      </c>
      <c r="P65" s="12" t="str">
        <f ca="1">RTD("fsxl",,"*H",P63,"Settle","D",DATE(2016,10,11) + TIME(12,0,))</f>
        <v/>
      </c>
      <c r="Q65" s="12" t="str">
        <f ca="1">RTD("fsxl",,"*H",Q63,"Settle","D",DATE(2016,10,11) + TIME(12,0,))</f>
        <v/>
      </c>
      <c r="R65" s="12" t="str">
        <f ca="1">RTD("fsxl",,"*H",R63,"Settle","D",DATE(2016,10,11) + TIME(12,0,))</f>
        <v/>
      </c>
      <c r="S65" s="12" t="str">
        <f ca="1">RTD("fsxl",,"*H",S63,"Settle","D",DATE(2016,10,11) + TIME(12,0,))</f>
        <v/>
      </c>
      <c r="T65" s="12" t="str">
        <f ca="1">RTD("fsxl",,"*H",T63,"Settle","D",DATE(2016,10,11) + TIME(12,0,))</f>
        <v/>
      </c>
      <c r="U65" s="12" t="str">
        <f ca="1">RTD("fsxl",,"*H",U63,"Settle","D",DATE(2016,10,11) + TIME(12,0,))</f>
        <v/>
      </c>
      <c r="V65" s="12" t="str">
        <f ca="1">RTD("fsxl",,"*H",V63,"Settle","D",DATE(2016,10,11) + TIME(12,0,))</f>
        <v/>
      </c>
      <c r="W65" s="12" t="str">
        <f ca="1">RTD("fsxl",,"*H",W63,"Settle","D",DATE(2016,10,11) + TIME(12,0,))</f>
        <v/>
      </c>
      <c r="X65" s="12" t="str">
        <f ca="1">RTD("fsxl",,"*H",X63,"Settle","D",DATE(2016,10,11) + TIME(12,0,))</f>
        <v/>
      </c>
      <c r="Y65" s="12" t="str">
        <f ca="1">RTD("fsxl",,"*H",Y63,"Settle","D",DATE(2016,10,11) + TIME(12,0,))</f>
        <v/>
      </c>
      <c r="Z65" s="12" t="str">
        <f ca="1">RTD("fsxl",,"*H",Z63,"Settle","D",DATE(2016,10,11) + TIME(12,0,))</f>
        <v/>
      </c>
      <c r="AA65" s="12" t="str">
        <f ca="1">RTD("fsxl",,"*H",AA63,"Settle","D",DATE(2016,10,11) + TIME(12,0,))</f>
        <v/>
      </c>
      <c r="AB65" s="12" t="str">
        <f ca="1">RTD("fsxl",,"*H",AB63,"Settle","D",DATE(2016,10,11) + TIME(12,0,))</f>
        <v/>
      </c>
      <c r="AC65" s="12" t="str">
        <f ca="1">RTD("fsxl",,"*H",AC63,"Settle","D",DATE(2016,10,11) + TIME(12,0,))</f>
        <v/>
      </c>
      <c r="AD65" s="12" t="str">
        <f ca="1">RTD("fsxl",,"*H",AD63,"Settle","D",DATE(2016,10,11) + TIME(12,0,))</f>
        <v/>
      </c>
      <c r="AE65" s="12" t="str">
        <f ca="1">RTD("fsxl",,"*H",AE63,"Settle","D",DATE(2016,10,11) + TIME(12,0,))</f>
        <v/>
      </c>
      <c r="AF65" s="12" t="str">
        <f ca="1">RTD("fsxl",,"*H",AF63,"Settle","D",DATE(2016,10,11) + TIME(12,0,))</f>
        <v/>
      </c>
      <c r="AG65" s="12" t="str">
        <f ca="1">RTD("fsxl",,"*H",AG63,"Settle","D",DATE(2016,10,11) + TIME(12,0,))</f>
        <v/>
      </c>
      <c r="AH65" s="12" t="str">
        <f ca="1">RTD("fsxl",,"*H",AH63,"Settle","D",DATE(2016,10,11) + TIME(12,0,))</f>
        <v/>
      </c>
      <c r="AI65" s="12" t="str">
        <f ca="1">RTD("fsxl",,"*H",AI63,"Settle","D",DATE(2016,10,11) + TIME(12,0,))</f>
        <v/>
      </c>
      <c r="AJ65" s="12" t="str">
        <f ca="1">RTD("fsxl",,"*H",AJ63,"Settle","D",DATE(2016,10,11) + TIME(12,0,))</f>
        <v/>
      </c>
      <c r="AK65" s="12" t="str">
        <f ca="1">RTD("fsxl",,"*H",AK63,"Settle","D",DATE(2016,10,11) + TIME(12,0,))</f>
        <v/>
      </c>
      <c r="AL65" s="12" t="str">
        <f ca="1">RTD("fsxl",,"*H",AL63,"Settle","D",DATE(2016,10,11) + TIME(12,0,))</f>
        <v/>
      </c>
      <c r="AM65" s="12" t="str">
        <f ca="1">RTD("fsxl",,"*H",AM63,"Settle","D",DATE(2016,10,11) + TIME(12,0,))</f>
        <v/>
      </c>
      <c r="AN65" s="12" t="str">
        <f ca="1">RTD("fsxl",,"*H",AN63,"Settle","D",DATE(2016,10,11) + TIME(12,0,))</f>
        <v/>
      </c>
      <c r="AO65" s="12" t="str">
        <f ca="1">RTD("fsxl",,"*H",AO63,"Settle","D",DATE(2016,10,11) + TIME(12,0,))</f>
        <v/>
      </c>
      <c r="AP65" s="12" t="str">
        <f ca="1">RTD("fsxl",,"*H",AP63,"Settle","D",DATE(2016,10,11) + TIME(12,0,))</f>
        <v/>
      </c>
      <c r="AQ65" s="12" t="str">
        <f ca="1">RTD("fsxl",,"*H",AQ63,"Settle","D",DATE(2016,10,11) + TIME(12,0,))</f>
        <v/>
      </c>
      <c r="AR65" s="12" t="str">
        <f ca="1">RTD("fsxl",,"*H",AR63,"Settle","D",DATE(2016,10,11) + TIME(12,0,))</f>
        <v/>
      </c>
      <c r="AS65" s="12" t="str">
        <f ca="1">RTD("fsxl",,"*H",AS63,"Settle","D",DATE(2016,10,11) + TIME(12,0,))</f>
        <v/>
      </c>
      <c r="AT65" s="12" t="str">
        <f ca="1">RTD("fsxl",,"*H",AT63,"Settle","D",DATE(2016,10,11) + TIME(12,0,))</f>
        <v/>
      </c>
      <c r="AU65" s="12" t="str">
        <f ca="1">RTD("fsxl",,"*H",AU63,"Settle","D",DATE(2016,10,11) + TIME(12,0,))</f>
        <v/>
      </c>
      <c r="AV65" s="12" t="str">
        <f ca="1">RTD("fsxl",,"*H",AV63,"Settle","D",DATE(2016,10,11) + TIME(12,0,))</f>
        <v/>
      </c>
      <c r="AW65" s="12" t="str">
        <f ca="1">RTD("fsxl",,"*H",AW63,"Settle","D",DATE(2016,10,11) + TIME(12,0,))</f>
        <v/>
      </c>
      <c r="AX65" s="12" t="str">
        <f ca="1">RTD("fsxl",,"*H",AX63,"Settle","D",DATE(2016,10,11) + TIME(12,0,))</f>
        <v/>
      </c>
      <c r="AY65" s="12" t="str">
        <f ca="1">RTD("fsxl",,"*H",AY63,"Settle","D",DATE(2016,10,11) + TIME(12,0,))</f>
        <v/>
      </c>
      <c r="AZ65" s="12" t="str">
        <f ca="1">RTD("fsxl",,"*H",AZ63,"Settle","D",DATE(2016,10,11) + TIME(12,0,))</f>
        <v/>
      </c>
    </row>
    <row r="66" spans="1:52" x14ac:dyDescent="0.3">
      <c r="C66" s="17"/>
      <c r="K66" s="17"/>
      <c r="L66" s="17"/>
    </row>
    <row r="67" spans="1:52" ht="15.5" x14ac:dyDescent="0.35">
      <c r="A67" s="21"/>
      <c r="B67"/>
      <c r="C67"/>
      <c r="K67" s="17"/>
      <c r="L67" s="17"/>
    </row>
    <row r="68" spans="1:52" ht="15.5" x14ac:dyDescent="0.35">
      <c r="A68"/>
      <c r="B68"/>
      <c r="C68"/>
      <c r="K68" s="17"/>
      <c r="L68" s="17"/>
    </row>
    <row r="69" spans="1:52" ht="15.5" x14ac:dyDescent="0.35">
      <c r="A69"/>
      <c r="B69"/>
      <c r="C69"/>
      <c r="K69" s="17"/>
      <c r="L69" s="17"/>
    </row>
    <row r="70" spans="1:52" ht="15.5" x14ac:dyDescent="0.35">
      <c r="A70"/>
      <c r="B70"/>
      <c r="C70"/>
      <c r="K70" s="17"/>
      <c r="L70" s="17"/>
    </row>
    <row r="71" spans="1:52" ht="15.5" x14ac:dyDescent="0.35">
      <c r="A71" s="22"/>
      <c r="B71" s="21"/>
      <c r="C71" s="21"/>
      <c r="K71" s="17"/>
      <c r="L71" s="17"/>
    </row>
    <row r="72" spans="1:52" ht="15.5" x14ac:dyDescent="0.35">
      <c r="A72" s="21"/>
      <c r="B72" s="23"/>
      <c r="C72" s="21"/>
      <c r="K72" s="17"/>
      <c r="L72" s="17"/>
    </row>
    <row r="73" spans="1:52" ht="15.5" x14ac:dyDescent="0.35">
      <c r="A73" s="21"/>
      <c r="B73" s="23"/>
      <c r="C73" s="23"/>
      <c r="K73" s="17"/>
      <c r="L73" s="17"/>
    </row>
    <row r="74" spans="1:52" ht="15.5" x14ac:dyDescent="0.35">
      <c r="A74" s="21"/>
      <c r="B74" s="23"/>
      <c r="C74" s="23"/>
      <c r="K74" s="17"/>
      <c r="L74" s="17"/>
    </row>
    <row r="75" spans="1:52" ht="15.5" x14ac:dyDescent="0.35">
      <c r="A75" s="21"/>
      <c r="B75" s="23"/>
      <c r="C75" s="23"/>
      <c r="K75" s="17"/>
      <c r="L75" s="17"/>
    </row>
    <row r="76" spans="1:52" ht="15.5" x14ac:dyDescent="0.35">
      <c r="A76" s="21"/>
      <c r="B76" s="23"/>
      <c r="C76" s="23"/>
      <c r="K76" s="17"/>
      <c r="L76" s="17"/>
    </row>
    <row r="77" spans="1:52" ht="15.5" x14ac:dyDescent="0.35">
      <c r="A77" s="21"/>
      <c r="B77" s="23"/>
      <c r="C77" s="23"/>
      <c r="K77" s="17"/>
      <c r="L77" s="17"/>
    </row>
    <row r="78" spans="1:52" ht="15.5" x14ac:dyDescent="0.35">
      <c r="A78" s="21"/>
      <c r="B78" s="23"/>
      <c r="C78" s="23"/>
      <c r="K78" s="17"/>
      <c r="L78" s="17"/>
    </row>
    <row r="79" spans="1:52" x14ac:dyDescent="0.3">
      <c r="C79" s="17"/>
      <c r="K79" s="17"/>
      <c r="L79" s="17"/>
    </row>
    <row r="80" spans="1:52" x14ac:dyDescent="0.3">
      <c r="C80" s="17"/>
      <c r="K80" s="17"/>
      <c r="L80" s="17"/>
    </row>
    <row r="81" spans="3:12" x14ac:dyDescent="0.3">
      <c r="C81" s="17"/>
      <c r="K81" s="17"/>
      <c r="L81" s="17"/>
    </row>
    <row r="82" spans="3:12" x14ac:dyDescent="0.3">
      <c r="C82" s="17"/>
      <c r="K82" s="17"/>
      <c r="L82" s="17"/>
    </row>
    <row r="83" spans="3:12" x14ac:dyDescent="0.3">
      <c r="C83" s="17"/>
      <c r="K83" s="17"/>
      <c r="L83" s="17"/>
    </row>
    <row r="84" spans="3:12" x14ac:dyDescent="0.3">
      <c r="C84" s="17"/>
      <c r="K84" s="17"/>
      <c r="L84" s="17"/>
    </row>
    <row r="85" spans="3:12" x14ac:dyDescent="0.3">
      <c r="C85" s="17"/>
      <c r="K85" s="17"/>
      <c r="L85" s="17"/>
    </row>
    <row r="86" spans="3:12" x14ac:dyDescent="0.3">
      <c r="C86" s="17"/>
      <c r="K86" s="17"/>
      <c r="L86" s="17"/>
    </row>
    <row r="87" spans="3:12" x14ac:dyDescent="0.3">
      <c r="C87" s="17"/>
      <c r="K87" s="17"/>
      <c r="L87" s="17"/>
    </row>
    <row r="88" spans="3:12" x14ac:dyDescent="0.3">
      <c r="C88" s="17"/>
      <c r="K88" s="17"/>
      <c r="L88" s="17"/>
    </row>
    <row r="89" spans="3:12" x14ac:dyDescent="0.3">
      <c r="C89" s="17"/>
      <c r="K89" s="17"/>
      <c r="L89" s="17"/>
    </row>
    <row r="90" spans="3:12" x14ac:dyDescent="0.3">
      <c r="C90" s="17"/>
      <c r="K90" s="17"/>
      <c r="L90" s="17"/>
    </row>
    <row r="91" spans="3:12" x14ac:dyDescent="0.3">
      <c r="C91" s="17"/>
      <c r="K91" s="17"/>
      <c r="L91" s="17"/>
    </row>
    <row r="92" spans="3:12" x14ac:dyDescent="0.3">
      <c r="C92" s="17"/>
      <c r="K92" s="17"/>
      <c r="L92" s="17"/>
    </row>
    <row r="93" spans="3:12" x14ac:dyDescent="0.3">
      <c r="C93" s="17"/>
      <c r="K93" s="17"/>
      <c r="L93" s="17"/>
    </row>
    <row r="94" spans="3:12" x14ac:dyDescent="0.3">
      <c r="C94" s="17"/>
      <c r="K94" s="17"/>
      <c r="L94" s="17"/>
    </row>
    <row r="95" spans="3:12" x14ac:dyDescent="0.3">
      <c r="C95" s="17"/>
      <c r="K95" s="17"/>
      <c r="L95" s="17"/>
    </row>
    <row r="96" spans="3:12" x14ac:dyDescent="0.3">
      <c r="C96" s="17"/>
      <c r="K96" s="17"/>
      <c r="L96" s="17"/>
    </row>
    <row r="97" spans="3:12" x14ac:dyDescent="0.3">
      <c r="C97" s="17"/>
      <c r="K97" s="17"/>
      <c r="L97" s="17"/>
    </row>
    <row r="98" spans="3:12" x14ac:dyDescent="0.3">
      <c r="C98" s="17"/>
      <c r="K98" s="17"/>
      <c r="L98" s="17"/>
    </row>
    <row r="99" spans="3:12" x14ac:dyDescent="0.3">
      <c r="C99" s="17"/>
      <c r="K99" s="17"/>
      <c r="L99" s="17"/>
    </row>
    <row r="100" spans="3:12" x14ac:dyDescent="0.3">
      <c r="C100" s="17"/>
      <c r="K100" s="17"/>
      <c r="L100" s="17"/>
    </row>
    <row r="101" spans="3:12" x14ac:dyDescent="0.3">
      <c r="C101" s="17"/>
      <c r="K101" s="17"/>
      <c r="L101" s="17"/>
    </row>
    <row r="102" spans="3:12" x14ac:dyDescent="0.3">
      <c r="C102" s="17"/>
      <c r="K102" s="17"/>
      <c r="L102" s="17"/>
    </row>
    <row r="103" spans="3:12" x14ac:dyDescent="0.3">
      <c r="C103" s="17"/>
      <c r="K103" s="17"/>
      <c r="L103" s="17"/>
    </row>
    <row r="104" spans="3:12" x14ac:dyDescent="0.3">
      <c r="C104" s="17"/>
      <c r="K104" s="17"/>
      <c r="L104" s="17"/>
    </row>
    <row r="105" spans="3:12" x14ac:dyDescent="0.3">
      <c r="C105" s="17"/>
      <c r="K105" s="17"/>
      <c r="L105" s="17"/>
    </row>
    <row r="106" spans="3:12" x14ac:dyDescent="0.3">
      <c r="C106" s="17"/>
      <c r="K106" s="17"/>
      <c r="L106" s="17"/>
    </row>
    <row r="107" spans="3:12" x14ac:dyDescent="0.3">
      <c r="C107" s="17"/>
      <c r="K107" s="17"/>
      <c r="L107" s="17"/>
    </row>
    <row r="108" spans="3:12" x14ac:dyDescent="0.3">
      <c r="C108" s="17"/>
      <c r="K108" s="17"/>
      <c r="L108" s="17"/>
    </row>
    <row r="109" spans="3:12" x14ac:dyDescent="0.3">
      <c r="C109" s="17"/>
      <c r="K109" s="17"/>
      <c r="L109" s="17"/>
    </row>
    <row r="110" spans="3:12" x14ac:dyDescent="0.3">
      <c r="C110" s="17"/>
      <c r="K110" s="17"/>
      <c r="L110" s="17"/>
    </row>
    <row r="111" spans="3:12" x14ac:dyDescent="0.3">
      <c r="C111" s="17"/>
      <c r="K111" s="17"/>
      <c r="L111" s="17"/>
    </row>
    <row r="112" spans="3:12" x14ac:dyDescent="0.3">
      <c r="C112" s="17"/>
      <c r="K112" s="17"/>
      <c r="L112" s="17"/>
    </row>
    <row r="113" spans="3:12" x14ac:dyDescent="0.3">
      <c r="C113" s="17"/>
      <c r="K113" s="17"/>
      <c r="L113" s="17"/>
    </row>
    <row r="114" spans="3:12" x14ac:dyDescent="0.3">
      <c r="C114" s="17"/>
      <c r="K114" s="17"/>
      <c r="L114" s="17"/>
    </row>
    <row r="115" spans="3:12" x14ac:dyDescent="0.3">
      <c r="C115" s="17"/>
      <c r="K115" s="17"/>
      <c r="L115" s="17"/>
    </row>
    <row r="116" spans="3:12" x14ac:dyDescent="0.3">
      <c r="C116" s="17"/>
      <c r="K116" s="17"/>
      <c r="L116" s="17"/>
    </row>
    <row r="117" spans="3:12" x14ac:dyDescent="0.3">
      <c r="C117" s="17"/>
      <c r="K117" s="17"/>
      <c r="L117" s="17"/>
    </row>
    <row r="118" spans="3:12" x14ac:dyDescent="0.3">
      <c r="C118" s="17"/>
      <c r="K118" s="17"/>
      <c r="L118" s="17"/>
    </row>
    <row r="119" spans="3:12" x14ac:dyDescent="0.3">
      <c r="C119" s="17"/>
      <c r="K119" s="17"/>
      <c r="L119" s="17"/>
    </row>
    <row r="120" spans="3:12" x14ac:dyDescent="0.3">
      <c r="C120" s="17"/>
      <c r="K120" s="17"/>
      <c r="L120" s="17"/>
    </row>
    <row r="121" spans="3:12" x14ac:dyDescent="0.3">
      <c r="C121" s="17"/>
      <c r="K121" s="17"/>
      <c r="L121" s="17"/>
    </row>
    <row r="122" spans="3:12" x14ac:dyDescent="0.3">
      <c r="C122" s="17"/>
      <c r="K122" s="17"/>
      <c r="L122" s="17"/>
    </row>
    <row r="123" spans="3:12" x14ac:dyDescent="0.3">
      <c r="C123" s="17"/>
      <c r="K123" s="17"/>
      <c r="L123" s="17"/>
    </row>
    <row r="124" spans="3:12" x14ac:dyDescent="0.3">
      <c r="C124" s="17"/>
      <c r="K124" s="17"/>
      <c r="L124" s="17"/>
    </row>
    <row r="125" spans="3:12" x14ac:dyDescent="0.3">
      <c r="C125" s="17"/>
      <c r="K125" s="17"/>
      <c r="L125" s="17"/>
    </row>
    <row r="126" spans="3:12" x14ac:dyDescent="0.3">
      <c r="C126" s="17"/>
      <c r="K126" s="17"/>
      <c r="L126" s="17"/>
    </row>
    <row r="127" spans="3:12" x14ac:dyDescent="0.3">
      <c r="C127" s="17"/>
      <c r="K127" s="17"/>
      <c r="L127" s="17"/>
    </row>
    <row r="128" spans="3:12" x14ac:dyDescent="0.3">
      <c r="C128" s="17"/>
      <c r="K128" s="17"/>
      <c r="L128" s="17"/>
    </row>
    <row r="129" spans="3:12" x14ac:dyDescent="0.3">
      <c r="C129" s="17"/>
      <c r="K129" s="17"/>
      <c r="L129" s="17"/>
    </row>
    <row r="130" spans="3:12" x14ac:dyDescent="0.3">
      <c r="C130" s="17"/>
      <c r="K130" s="17"/>
      <c r="L130" s="17"/>
    </row>
    <row r="131" spans="3:12" x14ac:dyDescent="0.3">
      <c r="C131" s="17"/>
      <c r="K131" s="17"/>
      <c r="L131" s="17"/>
    </row>
    <row r="132" spans="3:12" x14ac:dyDescent="0.3">
      <c r="C132" s="17"/>
      <c r="K132" s="17"/>
      <c r="L132" s="17"/>
    </row>
    <row r="133" spans="3:12" x14ac:dyDescent="0.3">
      <c r="C133" s="17"/>
      <c r="K133" s="17"/>
      <c r="L133" s="17"/>
    </row>
    <row r="134" spans="3:12" x14ac:dyDescent="0.3">
      <c r="C134" s="17"/>
      <c r="K134" s="17"/>
      <c r="L134" s="17"/>
    </row>
    <row r="135" spans="3:12" x14ac:dyDescent="0.3">
      <c r="C135" s="17"/>
      <c r="K135" s="17"/>
      <c r="L135" s="17"/>
    </row>
    <row r="136" spans="3:12" x14ac:dyDescent="0.3">
      <c r="C136" s="17"/>
      <c r="K136" s="17"/>
      <c r="L136" s="17"/>
    </row>
    <row r="137" spans="3:12" x14ac:dyDescent="0.3">
      <c r="C137" s="17"/>
      <c r="K137" s="17"/>
      <c r="L137" s="17"/>
    </row>
    <row r="138" spans="3:12" x14ac:dyDescent="0.3">
      <c r="C138" s="17"/>
      <c r="K138" s="17"/>
      <c r="L138" s="17"/>
    </row>
    <row r="139" spans="3:12" x14ac:dyDescent="0.3">
      <c r="C139" s="17"/>
      <c r="K139" s="17"/>
      <c r="L139" s="17"/>
    </row>
    <row r="140" spans="3:12" x14ac:dyDescent="0.3">
      <c r="C140" s="17"/>
      <c r="K140" s="17"/>
      <c r="L140" s="17"/>
    </row>
    <row r="141" spans="3:12" x14ac:dyDescent="0.3">
      <c r="C141" s="17"/>
      <c r="K141" s="17"/>
      <c r="L141" s="17"/>
    </row>
    <row r="142" spans="3:12" x14ac:dyDescent="0.3">
      <c r="C142" s="17"/>
      <c r="K142" s="17"/>
      <c r="L142" s="17"/>
    </row>
    <row r="143" spans="3:12" x14ac:dyDescent="0.3">
      <c r="C143" s="17"/>
      <c r="K143" s="17"/>
      <c r="L143" s="17"/>
    </row>
    <row r="144" spans="3:12" x14ac:dyDescent="0.3">
      <c r="C144" s="17"/>
      <c r="K144" s="17"/>
      <c r="L144" s="17"/>
    </row>
    <row r="145" spans="3:12" x14ac:dyDescent="0.3">
      <c r="C145" s="17"/>
      <c r="K145" s="17"/>
      <c r="L145" s="17"/>
    </row>
    <row r="146" spans="3:12" x14ac:dyDescent="0.3">
      <c r="C146" s="17"/>
      <c r="K146" s="17"/>
      <c r="L146" s="17"/>
    </row>
    <row r="147" spans="3:12" x14ac:dyDescent="0.3">
      <c r="C147" s="17"/>
      <c r="K147" s="17"/>
      <c r="L147" s="17"/>
    </row>
    <row r="148" spans="3:12" x14ac:dyDescent="0.3">
      <c r="C148" s="17"/>
      <c r="K148" s="17"/>
      <c r="L148" s="17"/>
    </row>
    <row r="149" spans="3:12" x14ac:dyDescent="0.3">
      <c r="C149" s="17"/>
      <c r="K149" s="17"/>
      <c r="L149" s="17"/>
    </row>
    <row r="150" spans="3:12" x14ac:dyDescent="0.3">
      <c r="C150" s="17"/>
      <c r="K150" s="17"/>
      <c r="L150" s="17"/>
    </row>
    <row r="151" spans="3:12" x14ac:dyDescent="0.3">
      <c r="C151" s="17"/>
      <c r="K151" s="17"/>
      <c r="L151" s="17"/>
    </row>
    <row r="152" spans="3:12" x14ac:dyDescent="0.3">
      <c r="C152" s="17"/>
      <c r="K152" s="17"/>
      <c r="L152" s="17"/>
    </row>
    <row r="153" spans="3:12" x14ac:dyDescent="0.3">
      <c r="C153" s="17"/>
      <c r="K153" s="17"/>
      <c r="L153" s="17"/>
    </row>
    <row r="154" spans="3:12" x14ac:dyDescent="0.3">
      <c r="C154" s="17"/>
      <c r="K154" s="17"/>
      <c r="L154" s="17"/>
    </row>
    <row r="155" spans="3:12" x14ac:dyDescent="0.3">
      <c r="C155" s="17"/>
      <c r="K155" s="17"/>
      <c r="L155" s="17"/>
    </row>
    <row r="156" spans="3:12" x14ac:dyDescent="0.3">
      <c r="C156" s="17"/>
      <c r="K156" s="17"/>
      <c r="L156" s="17"/>
    </row>
    <row r="157" spans="3:12" x14ac:dyDescent="0.3">
      <c r="C157" s="17"/>
      <c r="K157" s="17"/>
      <c r="L157" s="17"/>
    </row>
    <row r="158" spans="3:12" x14ac:dyDescent="0.3">
      <c r="C158" s="17"/>
      <c r="K158" s="17"/>
      <c r="L158" s="17"/>
    </row>
    <row r="159" spans="3:12" x14ac:dyDescent="0.3">
      <c r="C159" s="17"/>
      <c r="K159" s="17"/>
      <c r="L159" s="17"/>
    </row>
    <row r="160" spans="3:12" x14ac:dyDescent="0.3">
      <c r="C160" s="17"/>
      <c r="K160" s="17"/>
      <c r="L160" s="17"/>
    </row>
    <row r="161" spans="3:12" x14ac:dyDescent="0.3">
      <c r="C161" s="17"/>
      <c r="K161" s="17"/>
      <c r="L161" s="17"/>
    </row>
    <row r="162" spans="3:12" x14ac:dyDescent="0.3">
      <c r="C162" s="17"/>
      <c r="K162" s="17"/>
      <c r="L162" s="17"/>
    </row>
    <row r="163" spans="3:12" x14ac:dyDescent="0.3">
      <c r="C163" s="17"/>
      <c r="K163" s="17"/>
      <c r="L163" s="17"/>
    </row>
    <row r="164" spans="3:12" x14ac:dyDescent="0.3">
      <c r="C164" s="17"/>
      <c r="K164" s="17"/>
      <c r="L164" s="17"/>
    </row>
    <row r="165" spans="3:12" x14ac:dyDescent="0.3">
      <c r="C165" s="17"/>
      <c r="K165" s="17"/>
      <c r="L165" s="17"/>
    </row>
    <row r="166" spans="3:12" x14ac:dyDescent="0.3">
      <c r="C166" s="17"/>
      <c r="K166" s="17"/>
      <c r="L166" s="17"/>
    </row>
    <row r="167" spans="3:12" x14ac:dyDescent="0.3">
      <c r="C167" s="17"/>
      <c r="K167" s="17"/>
      <c r="L167" s="17"/>
    </row>
    <row r="168" spans="3:12" x14ac:dyDescent="0.3">
      <c r="C168" s="17"/>
      <c r="K168" s="17"/>
      <c r="L168" s="17"/>
    </row>
    <row r="169" spans="3:12" x14ac:dyDescent="0.3">
      <c r="C169" s="17"/>
      <c r="K169" s="17"/>
      <c r="L169" s="17"/>
    </row>
    <row r="170" spans="3:12" x14ac:dyDescent="0.3">
      <c r="C170" s="17"/>
      <c r="K170" s="17"/>
      <c r="L170" s="17"/>
    </row>
    <row r="171" spans="3:12" x14ac:dyDescent="0.3">
      <c r="C171" s="17"/>
      <c r="K171" s="17"/>
      <c r="L171" s="17"/>
    </row>
    <row r="172" spans="3:12" x14ac:dyDescent="0.3">
      <c r="C172" s="17"/>
      <c r="K172" s="17"/>
      <c r="L172" s="17"/>
    </row>
    <row r="173" spans="3:12" x14ac:dyDescent="0.3">
      <c r="C173" s="17"/>
      <c r="K173" s="17"/>
      <c r="L173" s="17"/>
    </row>
    <row r="174" spans="3:12" x14ac:dyDescent="0.3">
      <c r="C174" s="17"/>
      <c r="K174" s="17"/>
      <c r="L174" s="17"/>
    </row>
    <row r="175" spans="3:12" x14ac:dyDescent="0.3">
      <c r="C175" s="17"/>
      <c r="K175" s="17"/>
      <c r="L175" s="17"/>
    </row>
    <row r="176" spans="3:12" x14ac:dyDescent="0.3">
      <c r="C176" s="17"/>
      <c r="K176" s="17"/>
      <c r="L176" s="17"/>
    </row>
    <row r="177" spans="3:12" x14ac:dyDescent="0.3">
      <c r="C177" s="17"/>
      <c r="K177" s="17"/>
      <c r="L177" s="17"/>
    </row>
    <row r="178" spans="3:12" x14ac:dyDescent="0.3">
      <c r="C178" s="17"/>
      <c r="K178" s="17"/>
      <c r="L178" s="17"/>
    </row>
    <row r="179" spans="3:12" x14ac:dyDescent="0.3">
      <c r="C179" s="17"/>
      <c r="K179" s="17"/>
      <c r="L179" s="17"/>
    </row>
    <row r="180" spans="3:12" x14ac:dyDescent="0.3">
      <c r="C180" s="17"/>
      <c r="K180" s="17"/>
      <c r="L180" s="17"/>
    </row>
    <row r="181" spans="3:12" x14ac:dyDescent="0.3">
      <c r="C181" s="17"/>
      <c r="K181" s="17"/>
      <c r="L181" s="17"/>
    </row>
    <row r="182" spans="3:12" x14ac:dyDescent="0.3">
      <c r="C182" s="17"/>
      <c r="K182" s="17"/>
      <c r="L182" s="17"/>
    </row>
    <row r="183" spans="3:12" x14ac:dyDescent="0.3">
      <c r="C183" s="17"/>
      <c r="K183" s="17"/>
      <c r="L183" s="17"/>
    </row>
    <row r="184" spans="3:12" x14ac:dyDescent="0.3">
      <c r="C184" s="17"/>
      <c r="K184" s="17"/>
      <c r="L184" s="17"/>
    </row>
    <row r="185" spans="3:12" x14ac:dyDescent="0.3">
      <c r="C185" s="17"/>
      <c r="K185" s="17"/>
      <c r="L185" s="17"/>
    </row>
    <row r="186" spans="3:12" x14ac:dyDescent="0.3">
      <c r="C186" s="17"/>
      <c r="K186" s="17"/>
      <c r="L186" s="17"/>
    </row>
    <row r="187" spans="3:12" x14ac:dyDescent="0.3">
      <c r="C187" s="17"/>
      <c r="K187" s="17"/>
      <c r="L187" s="17"/>
    </row>
    <row r="188" spans="3:12" x14ac:dyDescent="0.3">
      <c r="C188" s="17"/>
      <c r="K188" s="17"/>
      <c r="L188" s="17"/>
    </row>
    <row r="189" spans="3:12" x14ac:dyDescent="0.3">
      <c r="C189" s="17"/>
      <c r="K189" s="17"/>
      <c r="L189" s="17"/>
    </row>
    <row r="190" spans="3:12" x14ac:dyDescent="0.3">
      <c r="C190" s="17"/>
      <c r="K190" s="17"/>
      <c r="L190" s="17"/>
    </row>
    <row r="191" spans="3:12" x14ac:dyDescent="0.3">
      <c r="C191" s="17"/>
      <c r="K191" s="17"/>
      <c r="L191" s="17"/>
    </row>
    <row r="192" spans="3:12" x14ac:dyDescent="0.3">
      <c r="C192" s="17"/>
      <c r="K192" s="17"/>
      <c r="L192" s="17"/>
    </row>
    <row r="193" spans="3:12" x14ac:dyDescent="0.3">
      <c r="C193" s="17"/>
      <c r="K193" s="17"/>
      <c r="L193" s="17"/>
    </row>
    <row r="194" spans="3:12" x14ac:dyDescent="0.3">
      <c r="C194" s="17"/>
      <c r="K194" s="17"/>
      <c r="L194" s="17"/>
    </row>
    <row r="195" spans="3:12" x14ac:dyDescent="0.3">
      <c r="C195" s="17"/>
      <c r="K195" s="17"/>
      <c r="L195" s="17"/>
    </row>
    <row r="196" spans="3:12" x14ac:dyDescent="0.3">
      <c r="C196" s="17"/>
      <c r="K196" s="17"/>
      <c r="L196" s="17"/>
    </row>
    <row r="197" spans="3:12" x14ac:dyDescent="0.3">
      <c r="C197" s="17"/>
      <c r="K197" s="17"/>
      <c r="L197" s="17"/>
    </row>
    <row r="198" spans="3:12" x14ac:dyDescent="0.3">
      <c r="C198" s="17"/>
      <c r="K198" s="17"/>
      <c r="L198" s="17"/>
    </row>
    <row r="199" spans="3:12" x14ac:dyDescent="0.3">
      <c r="C199" s="17"/>
      <c r="K199" s="17"/>
      <c r="L199" s="17"/>
    </row>
    <row r="200" spans="3:12" x14ac:dyDescent="0.3">
      <c r="C200" s="17"/>
      <c r="K200" s="17"/>
      <c r="L200" s="17"/>
    </row>
    <row r="201" spans="3:12" x14ac:dyDescent="0.3">
      <c r="C201" s="17"/>
      <c r="K201" s="17"/>
      <c r="L201" s="17"/>
    </row>
    <row r="202" spans="3:12" x14ac:dyDescent="0.3">
      <c r="C202" s="17"/>
      <c r="K202" s="17"/>
      <c r="L202" s="17"/>
    </row>
    <row r="203" spans="3:12" x14ac:dyDescent="0.3">
      <c r="C203" s="17"/>
      <c r="K203" s="17"/>
      <c r="L203" s="17"/>
    </row>
    <row r="204" spans="3:12" x14ac:dyDescent="0.3">
      <c r="C204" s="17"/>
      <c r="K204" s="17"/>
      <c r="L204" s="17"/>
    </row>
    <row r="205" spans="3:12" x14ac:dyDescent="0.3">
      <c r="C205" s="17"/>
      <c r="K205" s="17"/>
      <c r="L205" s="17"/>
    </row>
    <row r="206" spans="3:12" x14ac:dyDescent="0.3">
      <c r="C206" s="17"/>
      <c r="K206" s="17"/>
      <c r="L206" s="17"/>
    </row>
    <row r="207" spans="3:12" x14ac:dyDescent="0.3">
      <c r="C207" s="17"/>
      <c r="K207" s="17"/>
      <c r="L207" s="17"/>
    </row>
    <row r="208" spans="3:12" x14ac:dyDescent="0.3">
      <c r="C208" s="17"/>
      <c r="K208" s="17"/>
      <c r="L208" s="17"/>
    </row>
    <row r="209" spans="3:12" x14ac:dyDescent="0.3">
      <c r="C209" s="17"/>
      <c r="K209" s="17"/>
      <c r="L209" s="17"/>
    </row>
    <row r="210" spans="3:12" x14ac:dyDescent="0.3">
      <c r="C210" s="17"/>
      <c r="K210" s="17"/>
      <c r="L210" s="17"/>
    </row>
    <row r="211" spans="3:12" x14ac:dyDescent="0.3">
      <c r="C211" s="17"/>
      <c r="K211" s="17"/>
      <c r="L211" s="17"/>
    </row>
    <row r="212" spans="3:12" x14ac:dyDescent="0.3">
      <c r="C212" s="17"/>
      <c r="K212" s="17"/>
      <c r="L212" s="17"/>
    </row>
    <row r="213" spans="3:12" x14ac:dyDescent="0.3">
      <c r="C213" s="17"/>
      <c r="K213" s="17"/>
      <c r="L213" s="17"/>
    </row>
    <row r="214" spans="3:12" x14ac:dyDescent="0.3">
      <c r="C214" s="17"/>
      <c r="K214" s="17"/>
      <c r="L214" s="17"/>
    </row>
    <row r="215" spans="3:12" x14ac:dyDescent="0.3">
      <c r="C215" s="17"/>
      <c r="K215" s="17"/>
      <c r="L215" s="17"/>
    </row>
    <row r="216" spans="3:12" x14ac:dyDescent="0.3">
      <c r="C216" s="17"/>
      <c r="K216" s="17"/>
      <c r="L216" s="17"/>
    </row>
    <row r="217" spans="3:12" x14ac:dyDescent="0.3">
      <c r="C217" s="17"/>
      <c r="K217" s="17"/>
      <c r="L217" s="17"/>
    </row>
    <row r="218" spans="3:12" x14ac:dyDescent="0.3">
      <c r="C218" s="17"/>
      <c r="K218" s="17"/>
      <c r="L218" s="17"/>
    </row>
    <row r="219" spans="3:12" x14ac:dyDescent="0.3">
      <c r="C219" s="17"/>
      <c r="K219" s="17"/>
      <c r="L219" s="17"/>
    </row>
    <row r="220" spans="3:12" x14ac:dyDescent="0.3">
      <c r="C220" s="17"/>
      <c r="K220" s="17"/>
      <c r="L220" s="17"/>
    </row>
    <row r="221" spans="3:12" x14ac:dyDescent="0.3">
      <c r="C221" s="17"/>
      <c r="K221" s="17"/>
      <c r="L221" s="17"/>
    </row>
    <row r="222" spans="3:12" x14ac:dyDescent="0.3">
      <c r="C222" s="17"/>
      <c r="K222" s="17"/>
      <c r="L222" s="17"/>
    </row>
    <row r="223" spans="3:12" x14ac:dyDescent="0.3">
      <c r="C223" s="17"/>
      <c r="K223" s="17"/>
      <c r="L223" s="17"/>
    </row>
    <row r="224" spans="3:12" x14ac:dyDescent="0.3">
      <c r="C224" s="17"/>
      <c r="K224" s="17"/>
      <c r="L224" s="17"/>
    </row>
    <row r="225" spans="3:12" x14ac:dyDescent="0.3">
      <c r="C225" s="17"/>
      <c r="K225" s="17"/>
      <c r="L225" s="17"/>
    </row>
    <row r="226" spans="3:12" x14ac:dyDescent="0.3">
      <c r="C226" s="17"/>
      <c r="K226" s="17"/>
      <c r="L226" s="17"/>
    </row>
    <row r="227" spans="3:12" x14ac:dyDescent="0.3">
      <c r="C227" s="17"/>
      <c r="K227" s="17"/>
      <c r="L227" s="17"/>
    </row>
    <row r="228" spans="3:12" x14ac:dyDescent="0.3">
      <c r="C228" s="17"/>
      <c r="K228" s="17"/>
      <c r="L228" s="17"/>
    </row>
    <row r="229" spans="3:12" x14ac:dyDescent="0.3">
      <c r="C229" s="17"/>
      <c r="K229" s="17"/>
      <c r="L229" s="17"/>
    </row>
    <row r="230" spans="3:12" x14ac:dyDescent="0.3">
      <c r="C230" s="17"/>
      <c r="K230" s="17"/>
      <c r="L230" s="17"/>
    </row>
    <row r="231" spans="3:12" x14ac:dyDescent="0.3">
      <c r="C231" s="17"/>
      <c r="K231" s="17"/>
      <c r="L231" s="17"/>
    </row>
    <row r="232" spans="3:12" x14ac:dyDescent="0.3">
      <c r="C232" s="17"/>
      <c r="K232" s="17"/>
      <c r="L232" s="17"/>
    </row>
    <row r="233" spans="3:12" x14ac:dyDescent="0.3">
      <c r="C233" s="17"/>
      <c r="K233" s="17"/>
      <c r="L233" s="17"/>
    </row>
    <row r="234" spans="3:12" x14ac:dyDescent="0.3">
      <c r="C234" s="17"/>
      <c r="K234" s="17"/>
      <c r="L234" s="17"/>
    </row>
    <row r="235" spans="3:12" x14ac:dyDescent="0.3">
      <c r="C235" s="17"/>
      <c r="K235" s="17"/>
      <c r="L235" s="17"/>
    </row>
    <row r="236" spans="3:12" x14ac:dyDescent="0.3">
      <c r="C236" s="17"/>
      <c r="K236" s="17"/>
      <c r="L236" s="17"/>
    </row>
    <row r="237" spans="3:12" x14ac:dyDescent="0.3">
      <c r="C237" s="17"/>
      <c r="K237" s="17"/>
      <c r="L237" s="17"/>
    </row>
    <row r="238" spans="3:12" x14ac:dyDescent="0.3">
      <c r="C238" s="17"/>
      <c r="K238" s="17"/>
      <c r="L238" s="17"/>
    </row>
    <row r="239" spans="3:12" x14ac:dyDescent="0.3">
      <c r="C239" s="17"/>
      <c r="K239" s="17"/>
      <c r="L239" s="17"/>
    </row>
    <row r="240" spans="3:12" x14ac:dyDescent="0.3">
      <c r="C240" s="17"/>
      <c r="K240" s="17"/>
      <c r="L240" s="17"/>
    </row>
    <row r="241" spans="3:12" x14ac:dyDescent="0.3">
      <c r="C241" s="17"/>
      <c r="K241" s="17"/>
      <c r="L241" s="17"/>
    </row>
    <row r="242" spans="3:12" x14ac:dyDescent="0.3">
      <c r="C242" s="17"/>
      <c r="K242" s="17"/>
      <c r="L242" s="17"/>
    </row>
    <row r="243" spans="3:12" x14ac:dyDescent="0.3">
      <c r="C243" s="17"/>
      <c r="K243" s="17"/>
      <c r="L243" s="17"/>
    </row>
    <row r="244" spans="3:12" x14ac:dyDescent="0.3">
      <c r="C244" s="17"/>
      <c r="K244" s="17"/>
      <c r="L244" s="17"/>
    </row>
    <row r="245" spans="3:12" x14ac:dyDescent="0.3">
      <c r="C245" s="17"/>
      <c r="K245" s="17"/>
      <c r="L245" s="17"/>
    </row>
    <row r="246" spans="3:12" x14ac:dyDescent="0.3">
      <c r="C246" s="17"/>
      <c r="K246" s="17"/>
      <c r="L246" s="17"/>
    </row>
    <row r="247" spans="3:12" x14ac:dyDescent="0.3">
      <c r="C247" s="17"/>
      <c r="K247" s="17"/>
      <c r="L247" s="17"/>
    </row>
    <row r="248" spans="3:12" x14ac:dyDescent="0.3">
      <c r="C248" s="17"/>
      <c r="K248" s="17"/>
      <c r="L248" s="17"/>
    </row>
    <row r="249" spans="3:12" x14ac:dyDescent="0.3">
      <c r="C249" s="17"/>
      <c r="K249" s="17"/>
      <c r="L249" s="17"/>
    </row>
    <row r="250" spans="3:12" x14ac:dyDescent="0.3">
      <c r="C250" s="17"/>
      <c r="K250" s="17"/>
      <c r="L250" s="17"/>
    </row>
    <row r="251" spans="3:12" x14ac:dyDescent="0.3">
      <c r="C251" s="17"/>
      <c r="K251" s="17"/>
      <c r="L251" s="17"/>
    </row>
    <row r="252" spans="3:12" x14ac:dyDescent="0.3">
      <c r="C252" s="17"/>
      <c r="K252" s="17"/>
      <c r="L252" s="17"/>
    </row>
    <row r="253" spans="3:12" x14ac:dyDescent="0.3">
      <c r="C253" s="17"/>
      <c r="K253" s="17"/>
      <c r="L253" s="17"/>
    </row>
    <row r="254" spans="3:12" x14ac:dyDescent="0.3">
      <c r="C254" s="17"/>
      <c r="K254" s="17"/>
      <c r="L254" s="17"/>
    </row>
    <row r="255" spans="3:12" x14ac:dyDescent="0.3">
      <c r="C255" s="17"/>
      <c r="K255" s="17"/>
      <c r="L255" s="17"/>
    </row>
    <row r="256" spans="3:12" x14ac:dyDescent="0.3">
      <c r="C256" s="17"/>
      <c r="K256" s="17"/>
      <c r="L256" s="17"/>
    </row>
    <row r="257" spans="3:12" x14ac:dyDescent="0.3">
      <c r="C257" s="17"/>
      <c r="K257" s="17"/>
      <c r="L257" s="17"/>
    </row>
    <row r="258" spans="3:12" x14ac:dyDescent="0.3">
      <c r="C258" s="17"/>
      <c r="K258" s="17"/>
      <c r="L258" s="17"/>
    </row>
    <row r="259" spans="3:12" x14ac:dyDescent="0.3">
      <c r="C259" s="17"/>
      <c r="K259" s="17"/>
      <c r="L259" s="17"/>
    </row>
    <row r="260" spans="3:12" x14ac:dyDescent="0.3">
      <c r="C260" s="17"/>
      <c r="K260" s="17"/>
      <c r="L260" s="17"/>
    </row>
    <row r="261" spans="3:12" x14ac:dyDescent="0.3">
      <c r="C261" s="17"/>
      <c r="K261" s="17"/>
      <c r="L261" s="17"/>
    </row>
    <row r="262" spans="3:12" x14ac:dyDescent="0.3">
      <c r="C262" s="17"/>
      <c r="K262" s="17"/>
      <c r="L262" s="17"/>
    </row>
    <row r="263" spans="3:12" x14ac:dyDescent="0.3">
      <c r="C263" s="17"/>
      <c r="K263" s="17"/>
      <c r="L263" s="17"/>
    </row>
    <row r="264" spans="3:12" x14ac:dyDescent="0.3">
      <c r="C264" s="17"/>
      <c r="K264" s="17"/>
      <c r="L264" s="17"/>
    </row>
    <row r="265" spans="3:12" x14ac:dyDescent="0.3">
      <c r="C265" s="17"/>
      <c r="K265" s="17"/>
      <c r="L265" s="17"/>
    </row>
    <row r="266" spans="3:12" x14ac:dyDescent="0.3">
      <c r="C266" s="17"/>
      <c r="K266" s="17"/>
      <c r="L266" s="17"/>
    </row>
    <row r="267" spans="3:12" x14ac:dyDescent="0.3">
      <c r="C267" s="17"/>
      <c r="K267" s="17"/>
      <c r="L267" s="17"/>
    </row>
    <row r="268" spans="3:12" x14ac:dyDescent="0.3">
      <c r="C268" s="17"/>
      <c r="K268" s="17"/>
      <c r="L268" s="17"/>
    </row>
    <row r="269" spans="3:12" x14ac:dyDescent="0.3">
      <c r="C269" s="17"/>
      <c r="K269" s="17"/>
      <c r="L269" s="17"/>
    </row>
    <row r="270" spans="3:12" x14ac:dyDescent="0.3">
      <c r="C270" s="17"/>
      <c r="K270" s="17"/>
      <c r="L270" s="17"/>
    </row>
    <row r="271" spans="3:12" x14ac:dyDescent="0.3">
      <c r="C271" s="17"/>
      <c r="K271" s="17"/>
      <c r="L271" s="17"/>
    </row>
    <row r="272" spans="3:12" x14ac:dyDescent="0.3">
      <c r="C272" s="17"/>
      <c r="K272" s="17"/>
      <c r="L272" s="17"/>
    </row>
    <row r="273" spans="3:12" x14ac:dyDescent="0.3">
      <c r="C273" s="17"/>
      <c r="K273" s="17"/>
      <c r="L273" s="17"/>
    </row>
    <row r="274" spans="3:12" x14ac:dyDescent="0.3">
      <c r="C274" s="17"/>
      <c r="K274" s="17"/>
      <c r="L274" s="17"/>
    </row>
    <row r="275" spans="3:12" x14ac:dyDescent="0.3">
      <c r="C275" s="17"/>
      <c r="K275" s="17"/>
      <c r="L275" s="17"/>
    </row>
    <row r="276" spans="3:12" x14ac:dyDescent="0.3">
      <c r="C276" s="17"/>
      <c r="K276" s="17"/>
      <c r="L276" s="17"/>
    </row>
    <row r="277" spans="3:12" x14ac:dyDescent="0.3">
      <c r="C277" s="17"/>
      <c r="K277" s="17"/>
      <c r="L277" s="17"/>
    </row>
    <row r="278" spans="3:12" x14ac:dyDescent="0.3">
      <c r="C278" s="17"/>
      <c r="K278" s="17"/>
      <c r="L278" s="17"/>
    </row>
    <row r="279" spans="3:12" x14ac:dyDescent="0.3">
      <c r="C279" s="17"/>
      <c r="K279" s="17"/>
      <c r="L279" s="17"/>
    </row>
    <row r="280" spans="3:12" x14ac:dyDescent="0.3">
      <c r="C280" s="17"/>
      <c r="K280" s="17"/>
      <c r="L280" s="17"/>
    </row>
    <row r="281" spans="3:12" x14ac:dyDescent="0.3">
      <c r="C281" s="17"/>
      <c r="K281" s="17"/>
      <c r="L281" s="17"/>
    </row>
    <row r="282" spans="3:12" x14ac:dyDescent="0.3">
      <c r="C282" s="17"/>
      <c r="K282" s="17"/>
      <c r="L282" s="17"/>
    </row>
    <row r="283" spans="3:12" x14ac:dyDescent="0.3">
      <c r="C283" s="17"/>
      <c r="K283" s="17"/>
      <c r="L283" s="17"/>
    </row>
    <row r="284" spans="3:12" x14ac:dyDescent="0.3">
      <c r="C284" s="17"/>
      <c r="K284" s="17"/>
      <c r="L284" s="17"/>
    </row>
    <row r="285" spans="3:12" x14ac:dyDescent="0.3">
      <c r="C285" s="17"/>
      <c r="K285" s="17"/>
      <c r="L285" s="17"/>
    </row>
    <row r="286" spans="3:12" x14ac:dyDescent="0.3">
      <c r="C286" s="17"/>
      <c r="K286" s="17"/>
      <c r="L286" s="17"/>
    </row>
    <row r="287" spans="3:12" x14ac:dyDescent="0.3">
      <c r="C287" s="17"/>
      <c r="K287" s="17"/>
      <c r="L287" s="17"/>
    </row>
    <row r="288" spans="3:12" x14ac:dyDescent="0.3">
      <c r="C288" s="17"/>
      <c r="K288" s="17"/>
      <c r="L288" s="17"/>
    </row>
    <row r="289" spans="3:12" x14ac:dyDescent="0.3">
      <c r="C289" s="17"/>
      <c r="K289" s="17"/>
      <c r="L289" s="17"/>
    </row>
    <row r="290" spans="3:12" x14ac:dyDescent="0.3">
      <c r="C290" s="17"/>
      <c r="K290" s="17"/>
      <c r="L290" s="17"/>
    </row>
    <row r="291" spans="3:12" x14ac:dyDescent="0.3">
      <c r="C291" s="17"/>
      <c r="K291" s="17"/>
      <c r="L291" s="17"/>
    </row>
    <row r="292" spans="3:12" x14ac:dyDescent="0.3">
      <c r="C292" s="17"/>
      <c r="K292" s="17"/>
      <c r="L292" s="17"/>
    </row>
    <row r="293" spans="3:12" x14ac:dyDescent="0.3">
      <c r="C293" s="17"/>
      <c r="K293" s="17"/>
      <c r="L293" s="17"/>
    </row>
    <row r="294" spans="3:12" x14ac:dyDescent="0.3">
      <c r="C294" s="17"/>
      <c r="K294" s="17"/>
      <c r="L294" s="17"/>
    </row>
    <row r="295" spans="3:12" x14ac:dyDescent="0.3">
      <c r="C295" s="17"/>
      <c r="K295" s="17"/>
      <c r="L295" s="17"/>
    </row>
    <row r="296" spans="3:12" x14ac:dyDescent="0.3">
      <c r="C296" s="17"/>
      <c r="K296" s="17"/>
      <c r="L296" s="17"/>
    </row>
    <row r="297" spans="3:12" x14ac:dyDescent="0.3">
      <c r="C297" s="17"/>
      <c r="K297" s="17"/>
      <c r="L297" s="17"/>
    </row>
    <row r="298" spans="3:12" x14ac:dyDescent="0.3">
      <c r="C298" s="17"/>
      <c r="K298" s="17"/>
      <c r="L298" s="17"/>
    </row>
    <row r="299" spans="3:12" x14ac:dyDescent="0.3">
      <c r="C299" s="17"/>
      <c r="K299" s="17"/>
      <c r="L299" s="17"/>
    </row>
    <row r="300" spans="3:12" x14ac:dyDescent="0.3">
      <c r="C300" s="17"/>
      <c r="K300" s="17"/>
      <c r="L300" s="17"/>
    </row>
    <row r="301" spans="3:12" x14ac:dyDescent="0.3">
      <c r="C301" s="17"/>
      <c r="K301" s="17"/>
      <c r="L301" s="17"/>
    </row>
    <row r="302" spans="3:12" x14ac:dyDescent="0.3">
      <c r="C302" s="17"/>
      <c r="K302" s="17"/>
      <c r="L302" s="17"/>
    </row>
    <row r="303" spans="3:12" x14ac:dyDescent="0.3">
      <c r="C303" s="17"/>
      <c r="K303" s="17"/>
      <c r="L303" s="17"/>
    </row>
    <row r="304" spans="3:12" x14ac:dyDescent="0.3">
      <c r="C304" s="17"/>
      <c r="K304" s="17"/>
      <c r="L304" s="17"/>
    </row>
    <row r="305" spans="3:12" x14ac:dyDescent="0.3">
      <c r="C305" s="17"/>
      <c r="K305" s="17"/>
      <c r="L305" s="17"/>
    </row>
    <row r="306" spans="3:12" x14ac:dyDescent="0.3">
      <c r="C306" s="17"/>
      <c r="K306" s="17"/>
      <c r="L306" s="17"/>
    </row>
    <row r="307" spans="3:12" x14ac:dyDescent="0.3">
      <c r="C307" s="17"/>
      <c r="K307" s="17"/>
      <c r="L307" s="17"/>
    </row>
    <row r="308" spans="3:12" x14ac:dyDescent="0.3">
      <c r="C308" s="17"/>
      <c r="K308" s="17"/>
      <c r="L308" s="17"/>
    </row>
    <row r="309" spans="3:12" x14ac:dyDescent="0.3">
      <c r="C309" s="17"/>
      <c r="K309" s="17"/>
      <c r="L309" s="17"/>
    </row>
    <row r="310" spans="3:12" x14ac:dyDescent="0.3">
      <c r="C310" s="17"/>
      <c r="K310" s="17"/>
      <c r="L310" s="17"/>
    </row>
    <row r="311" spans="3:12" x14ac:dyDescent="0.3">
      <c r="C311" s="17"/>
      <c r="K311" s="17"/>
      <c r="L311" s="17"/>
    </row>
    <row r="312" spans="3:12" x14ac:dyDescent="0.3">
      <c r="C312" s="17"/>
      <c r="K312" s="17"/>
      <c r="L312" s="17"/>
    </row>
    <row r="313" spans="3:12" x14ac:dyDescent="0.3">
      <c r="C313" s="17"/>
      <c r="K313" s="17"/>
      <c r="L313" s="17"/>
    </row>
    <row r="314" spans="3:12" x14ac:dyDescent="0.3">
      <c r="C314" s="17"/>
      <c r="K314" s="17"/>
      <c r="L314" s="17"/>
    </row>
    <row r="315" spans="3:12" x14ac:dyDescent="0.3">
      <c r="C315" s="17"/>
      <c r="K315" s="17"/>
      <c r="L315" s="17"/>
    </row>
    <row r="316" spans="3:12" x14ac:dyDescent="0.3">
      <c r="C316" s="17"/>
      <c r="K316" s="17"/>
      <c r="L316" s="17"/>
    </row>
    <row r="317" spans="3:12" x14ac:dyDescent="0.3">
      <c r="C317" s="17"/>
      <c r="K317" s="17"/>
      <c r="L317" s="17"/>
    </row>
    <row r="318" spans="3:12" x14ac:dyDescent="0.3">
      <c r="C318" s="17"/>
      <c r="K318" s="17"/>
      <c r="L318" s="17"/>
    </row>
    <row r="319" spans="3:12" x14ac:dyDescent="0.3">
      <c r="C319" s="17"/>
      <c r="K319" s="17"/>
      <c r="L319" s="17"/>
    </row>
    <row r="320" spans="3:12" x14ac:dyDescent="0.3">
      <c r="C320" s="17"/>
      <c r="K320" s="17"/>
      <c r="L320" s="17"/>
    </row>
    <row r="321" spans="3:12" x14ac:dyDescent="0.3">
      <c r="C321" s="17"/>
      <c r="K321" s="17"/>
      <c r="L321" s="17"/>
    </row>
    <row r="322" spans="3:12" x14ac:dyDescent="0.3">
      <c r="C322" s="17"/>
      <c r="K322" s="17"/>
      <c r="L322" s="17"/>
    </row>
    <row r="323" spans="3:12" x14ac:dyDescent="0.3">
      <c r="C323" s="17"/>
      <c r="K323" s="17"/>
      <c r="L323" s="17"/>
    </row>
    <row r="324" spans="3:12" x14ac:dyDescent="0.3">
      <c r="C324" s="17"/>
      <c r="K324" s="17"/>
      <c r="L324" s="17"/>
    </row>
    <row r="325" spans="3:12" x14ac:dyDescent="0.3">
      <c r="C325" s="17"/>
      <c r="K325" s="17"/>
      <c r="L325" s="17"/>
    </row>
    <row r="326" spans="3:12" x14ac:dyDescent="0.3">
      <c r="C326" s="17"/>
      <c r="K326" s="17"/>
      <c r="L326" s="17"/>
    </row>
    <row r="327" spans="3:12" x14ac:dyDescent="0.3">
      <c r="C327" s="17"/>
      <c r="K327" s="17"/>
      <c r="L327" s="17"/>
    </row>
    <row r="328" spans="3:12" x14ac:dyDescent="0.3">
      <c r="C328" s="17"/>
      <c r="K328" s="17"/>
      <c r="L328" s="17"/>
    </row>
    <row r="329" spans="3:12" x14ac:dyDescent="0.3">
      <c r="C329" s="17"/>
      <c r="K329" s="17"/>
      <c r="L329" s="17"/>
    </row>
    <row r="330" spans="3:12" x14ac:dyDescent="0.3">
      <c r="C330" s="17"/>
      <c r="K330" s="17"/>
      <c r="L330" s="17"/>
    </row>
    <row r="331" spans="3:12" x14ac:dyDescent="0.3">
      <c r="C331" s="17"/>
      <c r="K331" s="17"/>
      <c r="L331" s="17"/>
    </row>
    <row r="332" spans="3:12" x14ac:dyDescent="0.3">
      <c r="C332" s="17"/>
      <c r="K332" s="17"/>
      <c r="L332" s="17"/>
    </row>
    <row r="333" spans="3:12" x14ac:dyDescent="0.3">
      <c r="C333" s="17"/>
      <c r="K333" s="17"/>
      <c r="L333" s="17"/>
    </row>
    <row r="334" spans="3:12" x14ac:dyDescent="0.3">
      <c r="C334" s="17"/>
      <c r="K334" s="17"/>
      <c r="L334" s="17"/>
    </row>
    <row r="335" spans="3:12" x14ac:dyDescent="0.3">
      <c r="C335" s="17"/>
      <c r="K335" s="17"/>
      <c r="L335" s="17"/>
    </row>
    <row r="336" spans="3:12" x14ac:dyDescent="0.3">
      <c r="C336" s="17"/>
      <c r="K336" s="17"/>
      <c r="L336" s="17"/>
    </row>
    <row r="337" spans="3:12" x14ac:dyDescent="0.3">
      <c r="C337" s="17"/>
      <c r="K337" s="17"/>
      <c r="L337" s="17"/>
    </row>
    <row r="338" spans="3:12" x14ac:dyDescent="0.3">
      <c r="C338" s="17"/>
      <c r="K338" s="17"/>
      <c r="L338" s="17"/>
    </row>
    <row r="339" spans="3:12" x14ac:dyDescent="0.3">
      <c r="C339" s="17"/>
      <c r="K339" s="17"/>
      <c r="L339" s="17"/>
    </row>
    <row r="340" spans="3:12" x14ac:dyDescent="0.3">
      <c r="C340" s="17"/>
      <c r="K340" s="17"/>
      <c r="L340" s="17"/>
    </row>
    <row r="341" spans="3:12" x14ac:dyDescent="0.3">
      <c r="C341" s="17"/>
      <c r="K341" s="17"/>
      <c r="L341" s="17"/>
    </row>
    <row r="342" spans="3:12" x14ac:dyDescent="0.3">
      <c r="C342" s="17"/>
      <c r="K342" s="17"/>
      <c r="L342" s="17"/>
    </row>
    <row r="343" spans="3:12" x14ac:dyDescent="0.3">
      <c r="C343" s="17"/>
      <c r="K343" s="17"/>
      <c r="L343" s="17"/>
    </row>
    <row r="344" spans="3:12" x14ac:dyDescent="0.3">
      <c r="C344" s="17"/>
      <c r="K344" s="17"/>
      <c r="L344" s="17"/>
    </row>
    <row r="345" spans="3:12" x14ac:dyDescent="0.3">
      <c r="C345" s="17"/>
      <c r="K345" s="17"/>
      <c r="L345" s="17"/>
    </row>
    <row r="346" spans="3:12" x14ac:dyDescent="0.3">
      <c r="C346" s="17"/>
      <c r="K346" s="17"/>
      <c r="L346" s="17"/>
    </row>
    <row r="347" spans="3:12" x14ac:dyDescent="0.3">
      <c r="C347" s="17"/>
      <c r="K347" s="17"/>
      <c r="L347" s="17"/>
    </row>
    <row r="348" spans="3:12" x14ac:dyDescent="0.3">
      <c r="C348" s="17"/>
      <c r="K348" s="17"/>
      <c r="L348" s="17"/>
    </row>
    <row r="349" spans="3:12" x14ac:dyDescent="0.3">
      <c r="C349" s="17"/>
      <c r="K349" s="17"/>
      <c r="L349" s="17"/>
    </row>
    <row r="350" spans="3:12" x14ac:dyDescent="0.3">
      <c r="C350" s="17"/>
      <c r="K350" s="17"/>
      <c r="L350" s="17"/>
    </row>
    <row r="351" spans="3:12" x14ac:dyDescent="0.3">
      <c r="C351" s="17"/>
      <c r="K351" s="17"/>
      <c r="L351" s="17"/>
    </row>
    <row r="352" spans="3:12" x14ac:dyDescent="0.3">
      <c r="C352" s="17"/>
      <c r="K352" s="17"/>
      <c r="L352" s="17"/>
    </row>
    <row r="353" spans="3:12" x14ac:dyDescent="0.3">
      <c r="C353" s="17"/>
      <c r="K353" s="17"/>
      <c r="L353" s="17"/>
    </row>
    <row r="354" spans="3:12" x14ac:dyDescent="0.3">
      <c r="C354" s="17"/>
      <c r="K354" s="17"/>
      <c r="L354" s="17"/>
    </row>
    <row r="355" spans="3:12" x14ac:dyDescent="0.3">
      <c r="C355" s="17"/>
      <c r="K355" s="17"/>
      <c r="L355" s="17"/>
    </row>
    <row r="356" spans="3:12" x14ac:dyDescent="0.3">
      <c r="C356" s="17"/>
      <c r="K356" s="17"/>
      <c r="L356" s="17"/>
    </row>
    <row r="357" spans="3:12" x14ac:dyDescent="0.3">
      <c r="C357" s="17"/>
      <c r="K357" s="17"/>
      <c r="L357" s="17"/>
    </row>
    <row r="358" spans="3:12" x14ac:dyDescent="0.3">
      <c r="C358" s="17"/>
      <c r="K358" s="17"/>
      <c r="L358" s="17"/>
    </row>
    <row r="359" spans="3:12" x14ac:dyDescent="0.3">
      <c r="C359" s="17"/>
      <c r="K359" s="17"/>
      <c r="L359" s="17"/>
    </row>
    <row r="360" spans="3:12" x14ac:dyDescent="0.3">
      <c r="C360" s="17"/>
      <c r="K360" s="17"/>
      <c r="L360" s="17"/>
    </row>
    <row r="361" spans="3:12" x14ac:dyDescent="0.3">
      <c r="C361" s="17"/>
      <c r="K361" s="17"/>
      <c r="L361" s="17"/>
    </row>
    <row r="362" spans="3:12" x14ac:dyDescent="0.3">
      <c r="C362" s="17"/>
      <c r="K362" s="17"/>
      <c r="L362" s="17"/>
    </row>
    <row r="363" spans="3:12" x14ac:dyDescent="0.3">
      <c r="C363" s="17"/>
      <c r="K363" s="17"/>
      <c r="L363" s="17"/>
    </row>
    <row r="364" spans="3:12" x14ac:dyDescent="0.3">
      <c r="C364" s="17"/>
    </row>
    <row r="365" spans="3:12" x14ac:dyDescent="0.3">
      <c r="C365" s="17"/>
    </row>
    <row r="366" spans="3:12" x14ac:dyDescent="0.3">
      <c r="C366" s="17"/>
    </row>
    <row r="367" spans="3:12" x14ac:dyDescent="0.3">
      <c r="C367" s="17"/>
    </row>
    <row r="368" spans="3:12" x14ac:dyDescent="0.3">
      <c r="C368" s="17"/>
    </row>
    <row r="369" spans="3:3" x14ac:dyDescent="0.3">
      <c r="C369" s="17"/>
    </row>
    <row r="370" spans="3:3" x14ac:dyDescent="0.3">
      <c r="C370" s="17"/>
    </row>
    <row r="371" spans="3:3" x14ac:dyDescent="0.3">
      <c r="C371" s="17"/>
    </row>
    <row r="372" spans="3:3" x14ac:dyDescent="0.3">
      <c r="C372" s="17"/>
    </row>
    <row r="373" spans="3:3" x14ac:dyDescent="0.3">
      <c r="C373" s="17"/>
    </row>
    <row r="374" spans="3:3" x14ac:dyDescent="0.3">
      <c r="C374" s="17"/>
    </row>
    <row r="375" spans="3:3" x14ac:dyDescent="0.3">
      <c r="C375" s="17"/>
    </row>
    <row r="376" spans="3:3" x14ac:dyDescent="0.3">
      <c r="C376" s="17"/>
    </row>
    <row r="377" spans="3:3" x14ac:dyDescent="0.3">
      <c r="C377" s="17"/>
    </row>
    <row r="378" spans="3:3" x14ac:dyDescent="0.3">
      <c r="C378" s="17"/>
    </row>
    <row r="379" spans="3:3" x14ac:dyDescent="0.3">
      <c r="C379" s="17"/>
    </row>
    <row r="380" spans="3:3" x14ac:dyDescent="0.3">
      <c r="C380" s="17"/>
    </row>
    <row r="381" spans="3:3" x14ac:dyDescent="0.3">
      <c r="C381" s="17"/>
    </row>
    <row r="382" spans="3:3" x14ac:dyDescent="0.3">
      <c r="C382" s="17"/>
    </row>
    <row r="383" spans="3:3" x14ac:dyDescent="0.3">
      <c r="C383" s="17"/>
    </row>
    <row r="384" spans="3:3" x14ac:dyDescent="0.3">
      <c r="C384" s="17"/>
    </row>
    <row r="385" spans="3:3" x14ac:dyDescent="0.3">
      <c r="C385" s="17"/>
    </row>
    <row r="386" spans="3:3" x14ac:dyDescent="0.3">
      <c r="C386" s="17"/>
    </row>
    <row r="387" spans="3:3" x14ac:dyDescent="0.3">
      <c r="C387" s="17"/>
    </row>
    <row r="388" spans="3:3" x14ac:dyDescent="0.3">
      <c r="C388" s="17"/>
    </row>
    <row r="389" spans="3:3" x14ac:dyDescent="0.3">
      <c r="C389" s="17"/>
    </row>
    <row r="390" spans="3:3" x14ac:dyDescent="0.3">
      <c r="C390" s="17"/>
    </row>
    <row r="391" spans="3:3" x14ac:dyDescent="0.3">
      <c r="C391" s="17"/>
    </row>
    <row r="392" spans="3:3" x14ac:dyDescent="0.3">
      <c r="C392" s="17"/>
    </row>
    <row r="393" spans="3:3" x14ac:dyDescent="0.3">
      <c r="C393" s="17"/>
    </row>
    <row r="394" spans="3:3" x14ac:dyDescent="0.3">
      <c r="C394" s="17"/>
    </row>
    <row r="395" spans="3:3" x14ac:dyDescent="0.3">
      <c r="C395" s="17"/>
    </row>
    <row r="396" spans="3:3" x14ac:dyDescent="0.3">
      <c r="C396" s="17"/>
    </row>
    <row r="397" spans="3:3" x14ac:dyDescent="0.3">
      <c r="C397" s="17"/>
    </row>
    <row r="398" spans="3:3" x14ac:dyDescent="0.3">
      <c r="C398" s="17"/>
    </row>
    <row r="399" spans="3:3" x14ac:dyDescent="0.3">
      <c r="C399" s="17"/>
    </row>
    <row r="400" spans="3:3" x14ac:dyDescent="0.3">
      <c r="C400" s="17"/>
    </row>
    <row r="401" spans="3:3" x14ac:dyDescent="0.3">
      <c r="C401" s="17"/>
    </row>
    <row r="402" spans="3:3" x14ac:dyDescent="0.3">
      <c r="C402" s="17"/>
    </row>
    <row r="403" spans="3:3" x14ac:dyDescent="0.3">
      <c r="C403" s="17"/>
    </row>
    <row r="404" spans="3:3" x14ac:dyDescent="0.3">
      <c r="C404" s="17"/>
    </row>
    <row r="405" spans="3:3" x14ac:dyDescent="0.3">
      <c r="C405" s="17"/>
    </row>
    <row r="406" spans="3:3" x14ac:dyDescent="0.3">
      <c r="C406" s="17"/>
    </row>
    <row r="407" spans="3:3" x14ac:dyDescent="0.3">
      <c r="C407" s="17"/>
    </row>
    <row r="408" spans="3:3" x14ac:dyDescent="0.3">
      <c r="C408" s="17"/>
    </row>
    <row r="409" spans="3:3" x14ac:dyDescent="0.3">
      <c r="C409" s="17"/>
    </row>
    <row r="410" spans="3:3" x14ac:dyDescent="0.3">
      <c r="C410" s="17"/>
    </row>
    <row r="411" spans="3:3" x14ac:dyDescent="0.3">
      <c r="C411" s="17"/>
    </row>
    <row r="412" spans="3:3" x14ac:dyDescent="0.3">
      <c r="C412" s="17"/>
    </row>
    <row r="413" spans="3:3" x14ac:dyDescent="0.3">
      <c r="C413" s="17"/>
    </row>
    <row r="414" spans="3:3" x14ac:dyDescent="0.3">
      <c r="C414" s="17"/>
    </row>
    <row r="415" spans="3:3" x14ac:dyDescent="0.3">
      <c r="C415" s="17"/>
    </row>
    <row r="416" spans="3:3" x14ac:dyDescent="0.3">
      <c r="C416" s="17"/>
    </row>
    <row r="417" spans="3:3" x14ac:dyDescent="0.3">
      <c r="C417" s="17"/>
    </row>
    <row r="418" spans="3:3" x14ac:dyDescent="0.3">
      <c r="C418" s="17"/>
    </row>
    <row r="419" spans="3:3" x14ac:dyDescent="0.3">
      <c r="C419" s="17"/>
    </row>
    <row r="420" spans="3:3" x14ac:dyDescent="0.3">
      <c r="C420" s="17"/>
    </row>
    <row r="421" spans="3:3" x14ac:dyDescent="0.3">
      <c r="C421" s="17"/>
    </row>
    <row r="422" spans="3:3" x14ac:dyDescent="0.3">
      <c r="C422" s="17"/>
    </row>
    <row r="423" spans="3:3" x14ac:dyDescent="0.3">
      <c r="C423" s="17"/>
    </row>
    <row r="424" spans="3:3" x14ac:dyDescent="0.3">
      <c r="C424" s="17"/>
    </row>
    <row r="425" spans="3:3" x14ac:dyDescent="0.3">
      <c r="C425" s="17"/>
    </row>
    <row r="426" spans="3:3" x14ac:dyDescent="0.3">
      <c r="C426" s="17"/>
    </row>
    <row r="427" spans="3:3" x14ac:dyDescent="0.3">
      <c r="C427" s="17"/>
    </row>
    <row r="428" spans="3:3" x14ac:dyDescent="0.3">
      <c r="C428" s="17"/>
    </row>
    <row r="429" spans="3:3" x14ac:dyDescent="0.3">
      <c r="C429" s="17"/>
    </row>
    <row r="430" spans="3:3" x14ac:dyDescent="0.3">
      <c r="C430" s="17"/>
    </row>
    <row r="431" spans="3:3" x14ac:dyDescent="0.3">
      <c r="C431" s="17"/>
    </row>
    <row r="432" spans="3:3" x14ac:dyDescent="0.3">
      <c r="C432" s="17"/>
    </row>
    <row r="433" spans="3:3" x14ac:dyDescent="0.3">
      <c r="C433" s="17"/>
    </row>
    <row r="434" spans="3:3" x14ac:dyDescent="0.3">
      <c r="C434" s="17"/>
    </row>
    <row r="435" spans="3:3" x14ac:dyDescent="0.3">
      <c r="C435" s="17"/>
    </row>
    <row r="436" spans="3:3" x14ac:dyDescent="0.3">
      <c r="C436" s="17"/>
    </row>
    <row r="437" spans="3:3" x14ac:dyDescent="0.3">
      <c r="C437" s="17"/>
    </row>
    <row r="438" spans="3:3" x14ac:dyDescent="0.3">
      <c r="C438" s="17"/>
    </row>
    <row r="439" spans="3:3" x14ac:dyDescent="0.3">
      <c r="C439" s="17"/>
    </row>
    <row r="440" spans="3:3" x14ac:dyDescent="0.3">
      <c r="C440" s="17"/>
    </row>
    <row r="441" spans="3:3" x14ac:dyDescent="0.3">
      <c r="C441" s="17"/>
    </row>
    <row r="442" spans="3:3" x14ac:dyDescent="0.3">
      <c r="C442" s="17"/>
    </row>
    <row r="443" spans="3:3" x14ac:dyDescent="0.3">
      <c r="C443" s="17"/>
    </row>
    <row r="444" spans="3:3" x14ac:dyDescent="0.3">
      <c r="C444" s="17"/>
    </row>
    <row r="445" spans="3:3" x14ac:dyDescent="0.3">
      <c r="C445" s="17"/>
    </row>
    <row r="446" spans="3:3" x14ac:dyDescent="0.3">
      <c r="C446" s="17"/>
    </row>
    <row r="447" spans="3:3" x14ac:dyDescent="0.3">
      <c r="C447" s="17"/>
    </row>
    <row r="448" spans="3:3" x14ac:dyDescent="0.3">
      <c r="C448" s="17"/>
    </row>
    <row r="449" spans="3:3" x14ac:dyDescent="0.3">
      <c r="C449" s="17"/>
    </row>
    <row r="450" spans="3:3" x14ac:dyDescent="0.3">
      <c r="C450" s="17"/>
    </row>
    <row r="451" spans="3:3" x14ac:dyDescent="0.3">
      <c r="C451" s="17"/>
    </row>
    <row r="452" spans="3:3" x14ac:dyDescent="0.3">
      <c r="C452" s="17"/>
    </row>
    <row r="453" spans="3:3" x14ac:dyDescent="0.3">
      <c r="C453" s="17"/>
    </row>
    <row r="454" spans="3:3" x14ac:dyDescent="0.3">
      <c r="C454" s="17"/>
    </row>
    <row r="455" spans="3:3" x14ac:dyDescent="0.3">
      <c r="C455" s="17"/>
    </row>
    <row r="456" spans="3:3" x14ac:dyDescent="0.3">
      <c r="C456" s="17"/>
    </row>
    <row r="457" spans="3:3" x14ac:dyDescent="0.3">
      <c r="C457" s="17"/>
    </row>
    <row r="458" spans="3:3" x14ac:dyDescent="0.3">
      <c r="C458" s="17"/>
    </row>
    <row r="459" spans="3:3" x14ac:dyDescent="0.3">
      <c r="C459" s="17"/>
    </row>
    <row r="460" spans="3:3" x14ac:dyDescent="0.3">
      <c r="C460" s="17"/>
    </row>
    <row r="461" spans="3:3" x14ac:dyDescent="0.3">
      <c r="C461" s="17"/>
    </row>
    <row r="462" spans="3:3" x14ac:dyDescent="0.3">
      <c r="C462" s="17"/>
    </row>
    <row r="463" spans="3:3" x14ac:dyDescent="0.3">
      <c r="C463" s="17"/>
    </row>
    <row r="464" spans="3:3" x14ac:dyDescent="0.3">
      <c r="C464" s="17"/>
    </row>
    <row r="465" spans="3:3" x14ac:dyDescent="0.3">
      <c r="C465" s="17"/>
    </row>
    <row r="466" spans="3:3" x14ac:dyDescent="0.3">
      <c r="C466" s="17"/>
    </row>
    <row r="467" spans="3:3" x14ac:dyDescent="0.3">
      <c r="C467" s="17"/>
    </row>
    <row r="468" spans="3:3" x14ac:dyDescent="0.3">
      <c r="C468" s="17"/>
    </row>
    <row r="469" spans="3:3" x14ac:dyDescent="0.3">
      <c r="C469" s="17"/>
    </row>
    <row r="470" spans="3:3" x14ac:dyDescent="0.3">
      <c r="C470" s="17"/>
    </row>
    <row r="471" spans="3:3" x14ac:dyDescent="0.3">
      <c r="C471" s="17"/>
    </row>
    <row r="472" spans="3:3" x14ac:dyDescent="0.3">
      <c r="C472" s="17"/>
    </row>
    <row r="473" spans="3:3" x14ac:dyDescent="0.3">
      <c r="C473" s="17"/>
    </row>
    <row r="474" spans="3:3" x14ac:dyDescent="0.3">
      <c r="C474" s="17"/>
    </row>
    <row r="475" spans="3:3" x14ac:dyDescent="0.3">
      <c r="C475" s="17"/>
    </row>
    <row r="476" spans="3:3" x14ac:dyDescent="0.3">
      <c r="C476" s="17"/>
    </row>
    <row r="477" spans="3:3" x14ac:dyDescent="0.3">
      <c r="C477" s="17"/>
    </row>
    <row r="478" spans="3:3" x14ac:dyDescent="0.3">
      <c r="C478" s="17"/>
    </row>
    <row r="479" spans="3:3" x14ac:dyDescent="0.3">
      <c r="C479" s="17"/>
    </row>
    <row r="480" spans="3:3" x14ac:dyDescent="0.3">
      <c r="C480" s="17"/>
    </row>
    <row r="481" spans="3:3" x14ac:dyDescent="0.3">
      <c r="C481" s="17"/>
    </row>
    <row r="482" spans="3:3" x14ac:dyDescent="0.3">
      <c r="C482" s="17"/>
    </row>
    <row r="483" spans="3:3" x14ac:dyDescent="0.3">
      <c r="C483" s="17"/>
    </row>
    <row r="484" spans="3:3" x14ac:dyDescent="0.3">
      <c r="C484" s="17"/>
    </row>
    <row r="485" spans="3:3" x14ac:dyDescent="0.3">
      <c r="C485" s="17"/>
    </row>
    <row r="486" spans="3:3" x14ac:dyDescent="0.3">
      <c r="C486" s="17"/>
    </row>
    <row r="487" spans="3:3" x14ac:dyDescent="0.3">
      <c r="C487" s="17"/>
    </row>
    <row r="488" spans="3:3" x14ac:dyDescent="0.3">
      <c r="C488" s="17"/>
    </row>
    <row r="489" spans="3:3" x14ac:dyDescent="0.3">
      <c r="C489" s="17"/>
    </row>
    <row r="490" spans="3:3" x14ac:dyDescent="0.3">
      <c r="C490" s="17"/>
    </row>
    <row r="491" spans="3:3" x14ac:dyDescent="0.3">
      <c r="C491" s="17"/>
    </row>
    <row r="492" spans="3:3" x14ac:dyDescent="0.3">
      <c r="C492" s="17"/>
    </row>
    <row r="493" spans="3:3" x14ac:dyDescent="0.3">
      <c r="C493" s="17"/>
    </row>
    <row r="494" spans="3:3" x14ac:dyDescent="0.3">
      <c r="C494" s="17"/>
    </row>
    <row r="495" spans="3:3" x14ac:dyDescent="0.3">
      <c r="C495" s="17"/>
    </row>
    <row r="496" spans="3:3" x14ac:dyDescent="0.3">
      <c r="C496" s="17"/>
    </row>
    <row r="497" spans="3:3" x14ac:dyDescent="0.3">
      <c r="C497" s="17"/>
    </row>
    <row r="498" spans="3:3" x14ac:dyDescent="0.3">
      <c r="C498" s="17"/>
    </row>
    <row r="499" spans="3:3" x14ac:dyDescent="0.3">
      <c r="C499" s="17"/>
    </row>
    <row r="500" spans="3:3" x14ac:dyDescent="0.3">
      <c r="C500" s="17"/>
    </row>
    <row r="501" spans="3:3" x14ac:dyDescent="0.3">
      <c r="C501" s="17"/>
    </row>
    <row r="502" spans="3:3" x14ac:dyDescent="0.3">
      <c r="C502" s="17"/>
    </row>
    <row r="503" spans="3:3" x14ac:dyDescent="0.3">
      <c r="C503" s="17"/>
    </row>
    <row r="504" spans="3:3" x14ac:dyDescent="0.3">
      <c r="C504" s="17"/>
    </row>
    <row r="505" spans="3:3" x14ac:dyDescent="0.3">
      <c r="C505" s="17"/>
    </row>
    <row r="506" spans="3:3" x14ac:dyDescent="0.3">
      <c r="C506" s="17"/>
    </row>
    <row r="507" spans="3:3" x14ac:dyDescent="0.3">
      <c r="C507" s="17"/>
    </row>
    <row r="508" spans="3:3" x14ac:dyDescent="0.3">
      <c r="C508" s="17"/>
    </row>
    <row r="509" spans="3:3" x14ac:dyDescent="0.3">
      <c r="C509" s="17"/>
    </row>
    <row r="510" spans="3:3" x14ac:dyDescent="0.3">
      <c r="C510" s="17"/>
    </row>
    <row r="511" spans="3:3" x14ac:dyDescent="0.3">
      <c r="C511" s="17"/>
    </row>
    <row r="512" spans="3:3" x14ac:dyDescent="0.3">
      <c r="C512" s="17"/>
    </row>
    <row r="513" spans="3:3" x14ac:dyDescent="0.3">
      <c r="C513" s="17"/>
    </row>
    <row r="514" spans="3:3" x14ac:dyDescent="0.3">
      <c r="C514" s="17"/>
    </row>
    <row r="515" spans="3:3" x14ac:dyDescent="0.3">
      <c r="C515" s="17"/>
    </row>
    <row r="516" spans="3:3" x14ac:dyDescent="0.3">
      <c r="C516" s="17"/>
    </row>
    <row r="517" spans="3:3" x14ac:dyDescent="0.3">
      <c r="C517" s="17"/>
    </row>
    <row r="518" spans="3:3" x14ac:dyDescent="0.3">
      <c r="C518" s="17"/>
    </row>
    <row r="519" spans="3:3" x14ac:dyDescent="0.3">
      <c r="C519" s="17"/>
    </row>
    <row r="520" spans="3:3" x14ac:dyDescent="0.3">
      <c r="C520" s="17"/>
    </row>
    <row r="521" spans="3:3" x14ac:dyDescent="0.3">
      <c r="C521" s="17"/>
    </row>
    <row r="522" spans="3:3" x14ac:dyDescent="0.3">
      <c r="C522" s="17"/>
    </row>
    <row r="523" spans="3:3" x14ac:dyDescent="0.3">
      <c r="C523" s="17"/>
    </row>
    <row r="524" spans="3:3" x14ac:dyDescent="0.3">
      <c r="C524" s="17"/>
    </row>
    <row r="525" spans="3:3" x14ac:dyDescent="0.3">
      <c r="C525" s="17"/>
    </row>
    <row r="526" spans="3:3" x14ac:dyDescent="0.3">
      <c r="C526" s="17"/>
    </row>
    <row r="527" spans="3:3" x14ac:dyDescent="0.3">
      <c r="C527" s="17"/>
    </row>
    <row r="528" spans="3:3" x14ac:dyDescent="0.3">
      <c r="C528" s="17"/>
    </row>
    <row r="529" spans="3:3" x14ac:dyDescent="0.3">
      <c r="C529" s="17"/>
    </row>
    <row r="530" spans="3:3" x14ac:dyDescent="0.3">
      <c r="C530" s="17"/>
    </row>
    <row r="531" spans="3:3" x14ac:dyDescent="0.3">
      <c r="C531" s="17"/>
    </row>
    <row r="532" spans="3:3" x14ac:dyDescent="0.3">
      <c r="C532" s="17"/>
    </row>
    <row r="533" spans="3:3" x14ac:dyDescent="0.3">
      <c r="C533" s="17"/>
    </row>
    <row r="534" spans="3:3" x14ac:dyDescent="0.3">
      <c r="C534" s="17"/>
    </row>
    <row r="535" spans="3:3" x14ac:dyDescent="0.3">
      <c r="C535" s="17"/>
    </row>
    <row r="536" spans="3:3" x14ac:dyDescent="0.3">
      <c r="C536" s="17"/>
    </row>
    <row r="537" spans="3:3" x14ac:dyDescent="0.3">
      <c r="C537" s="17"/>
    </row>
    <row r="538" spans="3:3" x14ac:dyDescent="0.3">
      <c r="C538" s="17"/>
    </row>
    <row r="539" spans="3:3" x14ac:dyDescent="0.3">
      <c r="C539" s="17"/>
    </row>
    <row r="540" spans="3:3" x14ac:dyDescent="0.3">
      <c r="C540" s="17"/>
    </row>
    <row r="541" spans="3:3" x14ac:dyDescent="0.3">
      <c r="C541" s="17"/>
    </row>
    <row r="542" spans="3:3" x14ac:dyDescent="0.3">
      <c r="C542" s="17"/>
    </row>
    <row r="543" spans="3:3" x14ac:dyDescent="0.3">
      <c r="C543" s="17"/>
    </row>
    <row r="544" spans="3:3" x14ac:dyDescent="0.3">
      <c r="C544" s="17"/>
    </row>
    <row r="545" spans="3:3" x14ac:dyDescent="0.3">
      <c r="C545" s="17"/>
    </row>
    <row r="546" spans="3:3" x14ac:dyDescent="0.3">
      <c r="C546" s="17"/>
    </row>
    <row r="547" spans="3:3" x14ac:dyDescent="0.3">
      <c r="C547" s="17"/>
    </row>
    <row r="548" spans="3:3" x14ac:dyDescent="0.3">
      <c r="C548" s="17"/>
    </row>
    <row r="549" spans="3:3" x14ac:dyDescent="0.3">
      <c r="C549" s="17"/>
    </row>
    <row r="550" spans="3:3" x14ac:dyDescent="0.3">
      <c r="C550" s="17"/>
    </row>
    <row r="551" spans="3:3" x14ac:dyDescent="0.3">
      <c r="C551" s="17"/>
    </row>
    <row r="552" spans="3:3" x14ac:dyDescent="0.3">
      <c r="C552" s="17"/>
    </row>
    <row r="553" spans="3:3" x14ac:dyDescent="0.3">
      <c r="C553" s="17"/>
    </row>
    <row r="554" spans="3:3" x14ac:dyDescent="0.3">
      <c r="C554" s="17"/>
    </row>
    <row r="555" spans="3:3" x14ac:dyDescent="0.3">
      <c r="C555" s="17"/>
    </row>
    <row r="556" spans="3:3" x14ac:dyDescent="0.3">
      <c r="C556" s="17"/>
    </row>
    <row r="557" spans="3:3" x14ac:dyDescent="0.3">
      <c r="C557" s="17"/>
    </row>
    <row r="558" spans="3:3" x14ac:dyDescent="0.3">
      <c r="C558" s="17"/>
    </row>
    <row r="559" spans="3:3" x14ac:dyDescent="0.3">
      <c r="C559" s="17"/>
    </row>
    <row r="560" spans="3:3" x14ac:dyDescent="0.3">
      <c r="C560" s="17"/>
    </row>
    <row r="561" spans="3:3" x14ac:dyDescent="0.3">
      <c r="C561" s="17"/>
    </row>
    <row r="562" spans="3:3" x14ac:dyDescent="0.3">
      <c r="C562" s="17"/>
    </row>
    <row r="563" spans="3:3" x14ac:dyDescent="0.3">
      <c r="C563" s="17"/>
    </row>
    <row r="564" spans="3:3" x14ac:dyDescent="0.3">
      <c r="C564" s="17"/>
    </row>
    <row r="565" spans="3:3" x14ac:dyDescent="0.3">
      <c r="C565" s="17"/>
    </row>
    <row r="566" spans="3:3" x14ac:dyDescent="0.3">
      <c r="C566" s="17"/>
    </row>
    <row r="567" spans="3:3" x14ac:dyDescent="0.3">
      <c r="C567" s="17"/>
    </row>
    <row r="568" spans="3:3" x14ac:dyDescent="0.3">
      <c r="C568" s="17"/>
    </row>
    <row r="569" spans="3:3" x14ac:dyDescent="0.3">
      <c r="C569" s="17"/>
    </row>
    <row r="570" spans="3:3" x14ac:dyDescent="0.3">
      <c r="C570" s="17"/>
    </row>
    <row r="571" spans="3:3" x14ac:dyDescent="0.3">
      <c r="C571" s="17"/>
    </row>
    <row r="572" spans="3:3" x14ac:dyDescent="0.3">
      <c r="C572" s="17"/>
    </row>
    <row r="573" spans="3:3" x14ac:dyDescent="0.3">
      <c r="C573" s="17"/>
    </row>
    <row r="574" spans="3:3" x14ac:dyDescent="0.3">
      <c r="C574" s="17"/>
    </row>
    <row r="575" spans="3:3" x14ac:dyDescent="0.3">
      <c r="C575" s="17"/>
    </row>
    <row r="576" spans="3:3" x14ac:dyDescent="0.3">
      <c r="C576" s="17"/>
    </row>
    <row r="577" spans="3:3" x14ac:dyDescent="0.3">
      <c r="C577" s="17"/>
    </row>
    <row r="578" spans="3:3" x14ac:dyDescent="0.3">
      <c r="C578" s="17"/>
    </row>
    <row r="579" spans="3:3" x14ac:dyDescent="0.3">
      <c r="C579" s="17"/>
    </row>
    <row r="580" spans="3:3" x14ac:dyDescent="0.3">
      <c r="C580" s="17"/>
    </row>
    <row r="581" spans="3:3" x14ac:dyDescent="0.3">
      <c r="C581" s="17"/>
    </row>
    <row r="582" spans="3:3" x14ac:dyDescent="0.3">
      <c r="C582" s="17"/>
    </row>
    <row r="583" spans="3:3" x14ac:dyDescent="0.3">
      <c r="C583" s="17"/>
    </row>
    <row r="584" spans="3:3" x14ac:dyDescent="0.3">
      <c r="C584" s="17"/>
    </row>
    <row r="585" spans="3:3" x14ac:dyDescent="0.3">
      <c r="C585" s="17"/>
    </row>
    <row r="586" spans="3:3" x14ac:dyDescent="0.3">
      <c r="C586" s="17"/>
    </row>
    <row r="587" spans="3:3" x14ac:dyDescent="0.3">
      <c r="C587" s="17"/>
    </row>
    <row r="588" spans="3:3" x14ac:dyDescent="0.3">
      <c r="C588" s="17"/>
    </row>
    <row r="589" spans="3:3" x14ac:dyDescent="0.3">
      <c r="C589" s="17"/>
    </row>
    <row r="590" spans="3:3" x14ac:dyDescent="0.3">
      <c r="C590" s="17"/>
    </row>
    <row r="591" spans="3:3" x14ac:dyDescent="0.3">
      <c r="C591" s="17"/>
    </row>
    <row r="592" spans="3:3" x14ac:dyDescent="0.3">
      <c r="C592" s="17"/>
    </row>
    <row r="593" spans="3:3" x14ac:dyDescent="0.3">
      <c r="C593" s="17"/>
    </row>
    <row r="594" spans="3:3" x14ac:dyDescent="0.3">
      <c r="C594" s="17"/>
    </row>
    <row r="595" spans="3:3" x14ac:dyDescent="0.3">
      <c r="C595" s="17"/>
    </row>
    <row r="596" spans="3:3" x14ac:dyDescent="0.3">
      <c r="C596" s="17"/>
    </row>
    <row r="597" spans="3:3" x14ac:dyDescent="0.3">
      <c r="C597" s="17"/>
    </row>
    <row r="598" spans="3:3" x14ac:dyDescent="0.3">
      <c r="C598" s="17"/>
    </row>
    <row r="599" spans="3:3" x14ac:dyDescent="0.3">
      <c r="C599" s="17"/>
    </row>
    <row r="600" spans="3:3" x14ac:dyDescent="0.3">
      <c r="C600" s="17"/>
    </row>
    <row r="601" spans="3:3" x14ac:dyDescent="0.3">
      <c r="C601" s="17"/>
    </row>
    <row r="602" spans="3:3" x14ac:dyDescent="0.3">
      <c r="C602" s="17"/>
    </row>
    <row r="603" spans="3:3" x14ac:dyDescent="0.3">
      <c r="C603" s="17"/>
    </row>
    <row r="604" spans="3:3" x14ac:dyDescent="0.3">
      <c r="C604" s="17"/>
    </row>
    <row r="605" spans="3:3" x14ac:dyDescent="0.3">
      <c r="C605" s="17"/>
    </row>
    <row r="606" spans="3:3" x14ac:dyDescent="0.3">
      <c r="C606" s="17"/>
    </row>
    <row r="607" spans="3:3" x14ac:dyDescent="0.3">
      <c r="C607" s="17"/>
    </row>
    <row r="608" spans="3:3" x14ac:dyDescent="0.3">
      <c r="C608" s="17"/>
    </row>
    <row r="609" spans="3:3" x14ac:dyDescent="0.3">
      <c r="C609" s="17"/>
    </row>
    <row r="610" spans="3:3" x14ac:dyDescent="0.3">
      <c r="C610" s="17"/>
    </row>
    <row r="611" spans="3:3" x14ac:dyDescent="0.3">
      <c r="C611" s="17"/>
    </row>
    <row r="612" spans="3:3" x14ac:dyDescent="0.3">
      <c r="C612" s="17"/>
    </row>
    <row r="613" spans="3:3" x14ac:dyDescent="0.3">
      <c r="C613" s="17"/>
    </row>
    <row r="614" spans="3:3" x14ac:dyDescent="0.3">
      <c r="C614" s="17"/>
    </row>
    <row r="615" spans="3:3" x14ac:dyDescent="0.3">
      <c r="C615" s="17"/>
    </row>
    <row r="616" spans="3:3" x14ac:dyDescent="0.3">
      <c r="C616" s="17"/>
    </row>
    <row r="617" spans="3:3" x14ac:dyDescent="0.3">
      <c r="C617" s="17"/>
    </row>
    <row r="618" spans="3:3" x14ac:dyDescent="0.3">
      <c r="C618" s="17"/>
    </row>
    <row r="619" spans="3:3" x14ac:dyDescent="0.3">
      <c r="C619" s="17"/>
    </row>
    <row r="620" spans="3:3" x14ac:dyDescent="0.3">
      <c r="C620" s="17"/>
    </row>
    <row r="621" spans="3:3" x14ac:dyDescent="0.3">
      <c r="C621" s="17"/>
    </row>
    <row r="622" spans="3:3" x14ac:dyDescent="0.3">
      <c r="C622" s="17"/>
    </row>
    <row r="623" spans="3:3" x14ac:dyDescent="0.3">
      <c r="C623" s="17"/>
    </row>
    <row r="624" spans="3:3" x14ac:dyDescent="0.3">
      <c r="C624" s="17"/>
    </row>
    <row r="625" spans="3:3" x14ac:dyDescent="0.3">
      <c r="C625" s="17"/>
    </row>
    <row r="626" spans="3:3" x14ac:dyDescent="0.3">
      <c r="C626" s="17"/>
    </row>
    <row r="627" spans="3:3" x14ac:dyDescent="0.3">
      <c r="C627" s="17"/>
    </row>
    <row r="628" spans="3:3" x14ac:dyDescent="0.3">
      <c r="C628" s="17"/>
    </row>
    <row r="629" spans="3:3" x14ac:dyDescent="0.3">
      <c r="C629" s="17"/>
    </row>
    <row r="630" spans="3:3" x14ac:dyDescent="0.3">
      <c r="C630" s="17"/>
    </row>
    <row r="631" spans="3:3" x14ac:dyDescent="0.3">
      <c r="C631" s="17"/>
    </row>
    <row r="632" spans="3:3" x14ac:dyDescent="0.3">
      <c r="C632" s="17"/>
    </row>
    <row r="633" spans="3:3" x14ac:dyDescent="0.3">
      <c r="C633" s="17"/>
    </row>
    <row r="634" spans="3:3" x14ac:dyDescent="0.3">
      <c r="C634" s="17"/>
    </row>
    <row r="635" spans="3:3" x14ac:dyDescent="0.3">
      <c r="C635" s="17"/>
    </row>
    <row r="636" spans="3:3" x14ac:dyDescent="0.3">
      <c r="C636" s="17"/>
    </row>
    <row r="637" spans="3:3" x14ac:dyDescent="0.3">
      <c r="C637" s="17"/>
    </row>
    <row r="638" spans="3:3" x14ac:dyDescent="0.3">
      <c r="C638" s="17"/>
    </row>
    <row r="639" spans="3:3" x14ac:dyDescent="0.3">
      <c r="C639" s="17"/>
    </row>
    <row r="640" spans="3:3" x14ac:dyDescent="0.3">
      <c r="C640" s="17"/>
    </row>
    <row r="641" spans="3:3" x14ac:dyDescent="0.3">
      <c r="C641" s="17"/>
    </row>
    <row r="642" spans="3:3" x14ac:dyDescent="0.3">
      <c r="C642" s="17"/>
    </row>
    <row r="643" spans="3:3" x14ac:dyDescent="0.3">
      <c r="C643" s="17"/>
    </row>
    <row r="644" spans="3:3" x14ac:dyDescent="0.3">
      <c r="C644" s="17"/>
    </row>
    <row r="645" spans="3:3" x14ac:dyDescent="0.3">
      <c r="C645" s="17"/>
    </row>
    <row r="646" spans="3:3" x14ac:dyDescent="0.3">
      <c r="C646" s="17"/>
    </row>
    <row r="647" spans="3:3" x14ac:dyDescent="0.3">
      <c r="C647" s="17"/>
    </row>
    <row r="648" spans="3:3" x14ac:dyDescent="0.3">
      <c r="C648" s="17"/>
    </row>
    <row r="649" spans="3:3" x14ac:dyDescent="0.3">
      <c r="C649" s="17"/>
    </row>
    <row r="650" spans="3:3" x14ac:dyDescent="0.3">
      <c r="C650" s="17"/>
    </row>
    <row r="651" spans="3:3" x14ac:dyDescent="0.3">
      <c r="C651" s="17"/>
    </row>
    <row r="652" spans="3:3" x14ac:dyDescent="0.3">
      <c r="C652" s="17"/>
    </row>
    <row r="653" spans="3:3" x14ac:dyDescent="0.3">
      <c r="C653" s="17"/>
    </row>
    <row r="654" spans="3:3" x14ac:dyDescent="0.3">
      <c r="C654" s="17"/>
    </row>
    <row r="655" spans="3:3" x14ac:dyDescent="0.3">
      <c r="C655" s="17"/>
    </row>
    <row r="656" spans="3:3" x14ac:dyDescent="0.3">
      <c r="C656" s="17"/>
    </row>
    <row r="657" spans="3:3" x14ac:dyDescent="0.3">
      <c r="C657" s="17"/>
    </row>
    <row r="658" spans="3:3" x14ac:dyDescent="0.3">
      <c r="C658" s="17"/>
    </row>
    <row r="659" spans="3:3" x14ac:dyDescent="0.3">
      <c r="C659" s="17"/>
    </row>
    <row r="660" spans="3:3" x14ac:dyDescent="0.3">
      <c r="C660" s="17"/>
    </row>
    <row r="661" spans="3:3" x14ac:dyDescent="0.3">
      <c r="C661" s="17"/>
    </row>
    <row r="662" spans="3:3" x14ac:dyDescent="0.3">
      <c r="C662" s="17"/>
    </row>
    <row r="663" spans="3:3" x14ac:dyDescent="0.3">
      <c r="C663" s="17"/>
    </row>
    <row r="664" spans="3:3" x14ac:dyDescent="0.3">
      <c r="C664" s="17"/>
    </row>
    <row r="665" spans="3:3" x14ac:dyDescent="0.3">
      <c r="C665" s="17"/>
    </row>
    <row r="666" spans="3:3" x14ac:dyDescent="0.3">
      <c r="C666" s="17"/>
    </row>
    <row r="667" spans="3:3" x14ac:dyDescent="0.3">
      <c r="C667" s="17"/>
    </row>
    <row r="668" spans="3:3" x14ac:dyDescent="0.3">
      <c r="C668" s="17"/>
    </row>
    <row r="669" spans="3:3" x14ac:dyDescent="0.3">
      <c r="C669" s="17"/>
    </row>
    <row r="670" spans="3:3" x14ac:dyDescent="0.3">
      <c r="C670" s="17"/>
    </row>
    <row r="671" spans="3:3" x14ac:dyDescent="0.3">
      <c r="C671" s="17"/>
    </row>
    <row r="672" spans="3:3" x14ac:dyDescent="0.3">
      <c r="C672" s="17"/>
    </row>
    <row r="673" spans="3:3" x14ac:dyDescent="0.3">
      <c r="C673" s="17"/>
    </row>
    <row r="674" spans="3:3" x14ac:dyDescent="0.3">
      <c r="C674" s="17"/>
    </row>
    <row r="675" spans="3:3" x14ac:dyDescent="0.3">
      <c r="C675" s="17"/>
    </row>
    <row r="676" spans="3:3" x14ac:dyDescent="0.3">
      <c r="C676" s="17"/>
    </row>
    <row r="677" spans="3:3" x14ac:dyDescent="0.3">
      <c r="C677" s="17"/>
    </row>
    <row r="678" spans="3:3" x14ac:dyDescent="0.3">
      <c r="C678" s="17"/>
    </row>
    <row r="679" spans="3:3" x14ac:dyDescent="0.3">
      <c r="C679" s="17"/>
    </row>
    <row r="680" spans="3:3" x14ac:dyDescent="0.3">
      <c r="C680" s="17"/>
    </row>
    <row r="681" spans="3:3" x14ac:dyDescent="0.3">
      <c r="C681" s="17"/>
    </row>
    <row r="682" spans="3:3" x14ac:dyDescent="0.3">
      <c r="C682" s="17"/>
    </row>
    <row r="683" spans="3:3" x14ac:dyDescent="0.3">
      <c r="C683" s="17"/>
    </row>
    <row r="684" spans="3:3" x14ac:dyDescent="0.3">
      <c r="C684" s="17"/>
    </row>
    <row r="685" spans="3:3" x14ac:dyDescent="0.3">
      <c r="C685" s="17"/>
    </row>
    <row r="686" spans="3:3" x14ac:dyDescent="0.3">
      <c r="C686" s="17"/>
    </row>
    <row r="687" spans="3:3" x14ac:dyDescent="0.3">
      <c r="C687" s="17"/>
    </row>
    <row r="688" spans="3:3" x14ac:dyDescent="0.3">
      <c r="C688" s="17"/>
    </row>
    <row r="689" spans="3:3" x14ac:dyDescent="0.3">
      <c r="C689" s="17"/>
    </row>
    <row r="690" spans="3:3" x14ac:dyDescent="0.3">
      <c r="C690" s="17"/>
    </row>
    <row r="691" spans="3:3" x14ac:dyDescent="0.3">
      <c r="C691" s="17"/>
    </row>
    <row r="692" spans="3:3" x14ac:dyDescent="0.3">
      <c r="C692" s="17"/>
    </row>
    <row r="693" spans="3:3" x14ac:dyDescent="0.3">
      <c r="C693" s="17"/>
    </row>
    <row r="694" spans="3:3" x14ac:dyDescent="0.3">
      <c r="C694" s="17"/>
    </row>
    <row r="695" spans="3:3" x14ac:dyDescent="0.3">
      <c r="C695" s="17"/>
    </row>
    <row r="696" spans="3:3" x14ac:dyDescent="0.3">
      <c r="C696" s="17"/>
    </row>
    <row r="697" spans="3:3" x14ac:dyDescent="0.3">
      <c r="C697" s="17"/>
    </row>
    <row r="698" spans="3:3" x14ac:dyDescent="0.3">
      <c r="C698" s="17"/>
    </row>
    <row r="699" spans="3:3" x14ac:dyDescent="0.3">
      <c r="C699" s="17"/>
    </row>
    <row r="700" spans="3:3" x14ac:dyDescent="0.3">
      <c r="C700" s="17"/>
    </row>
    <row r="701" spans="3:3" x14ac:dyDescent="0.3">
      <c r="C701" s="17"/>
    </row>
    <row r="702" spans="3:3" x14ac:dyDescent="0.3">
      <c r="C702" s="17"/>
    </row>
    <row r="703" spans="3:3" x14ac:dyDescent="0.3">
      <c r="C703" s="17"/>
    </row>
    <row r="704" spans="3:3" x14ac:dyDescent="0.3">
      <c r="C704" s="17"/>
    </row>
    <row r="705" spans="3:3" x14ac:dyDescent="0.3">
      <c r="C705" s="17"/>
    </row>
    <row r="706" spans="3:3" x14ac:dyDescent="0.3">
      <c r="C706" s="17"/>
    </row>
    <row r="707" spans="3:3" x14ac:dyDescent="0.3">
      <c r="C707" s="17"/>
    </row>
    <row r="708" spans="3:3" x14ac:dyDescent="0.3">
      <c r="C708" s="17"/>
    </row>
    <row r="709" spans="3:3" x14ac:dyDescent="0.3">
      <c r="C709" s="17"/>
    </row>
    <row r="710" spans="3:3" x14ac:dyDescent="0.3">
      <c r="C710" s="17"/>
    </row>
    <row r="711" spans="3:3" x14ac:dyDescent="0.3">
      <c r="C711" s="17"/>
    </row>
    <row r="712" spans="3:3" x14ac:dyDescent="0.3">
      <c r="C712" s="17"/>
    </row>
    <row r="713" spans="3:3" x14ac:dyDescent="0.3">
      <c r="C713" s="17"/>
    </row>
    <row r="714" spans="3:3" x14ac:dyDescent="0.3">
      <c r="C714" s="17"/>
    </row>
    <row r="715" spans="3:3" x14ac:dyDescent="0.3">
      <c r="C715" s="17"/>
    </row>
    <row r="716" spans="3:3" x14ac:dyDescent="0.3">
      <c r="C716" s="17"/>
    </row>
    <row r="717" spans="3:3" x14ac:dyDescent="0.3">
      <c r="C717" s="17"/>
    </row>
    <row r="718" spans="3:3" x14ac:dyDescent="0.3">
      <c r="C718" s="17"/>
    </row>
    <row r="719" spans="3:3" x14ac:dyDescent="0.3">
      <c r="C719" s="17"/>
    </row>
    <row r="720" spans="3:3" x14ac:dyDescent="0.3">
      <c r="C720" s="17"/>
    </row>
    <row r="721" spans="3:3" x14ac:dyDescent="0.3">
      <c r="C721" s="17"/>
    </row>
    <row r="722" spans="3:3" x14ac:dyDescent="0.3">
      <c r="C722" s="17"/>
    </row>
    <row r="723" spans="3:3" x14ac:dyDescent="0.3">
      <c r="C723" s="17"/>
    </row>
    <row r="724" spans="3:3" x14ac:dyDescent="0.3">
      <c r="C724" s="17"/>
    </row>
    <row r="725" spans="3:3" x14ac:dyDescent="0.3">
      <c r="C725" s="17"/>
    </row>
    <row r="726" spans="3:3" x14ac:dyDescent="0.3">
      <c r="C726" s="17"/>
    </row>
    <row r="727" spans="3:3" x14ac:dyDescent="0.3">
      <c r="C727" s="17"/>
    </row>
    <row r="728" spans="3:3" x14ac:dyDescent="0.3">
      <c r="C728" s="17"/>
    </row>
    <row r="729" spans="3:3" x14ac:dyDescent="0.3">
      <c r="C729" s="17"/>
    </row>
    <row r="730" spans="3:3" x14ac:dyDescent="0.3">
      <c r="C730" s="17"/>
    </row>
    <row r="731" spans="3:3" x14ac:dyDescent="0.3">
      <c r="C731" s="17"/>
    </row>
    <row r="732" spans="3:3" x14ac:dyDescent="0.3">
      <c r="C732" s="17"/>
    </row>
    <row r="733" spans="3:3" x14ac:dyDescent="0.3">
      <c r="C733" s="17"/>
    </row>
    <row r="734" spans="3:3" x14ac:dyDescent="0.3">
      <c r="C734" s="17"/>
    </row>
    <row r="735" spans="3:3" x14ac:dyDescent="0.3">
      <c r="C735" s="17"/>
    </row>
    <row r="736" spans="3:3" x14ac:dyDescent="0.3">
      <c r="C736" s="17"/>
    </row>
    <row r="737" spans="3:3" x14ac:dyDescent="0.3">
      <c r="C737" s="17"/>
    </row>
    <row r="738" spans="3:3" x14ac:dyDescent="0.3">
      <c r="C738" s="17"/>
    </row>
    <row r="739" spans="3:3" x14ac:dyDescent="0.3">
      <c r="C739" s="17"/>
    </row>
    <row r="740" spans="3:3" x14ac:dyDescent="0.3">
      <c r="C740" s="17"/>
    </row>
    <row r="741" spans="3:3" x14ac:dyDescent="0.3">
      <c r="C741" s="17"/>
    </row>
    <row r="742" spans="3:3" x14ac:dyDescent="0.3">
      <c r="C742" s="17"/>
    </row>
    <row r="743" spans="3:3" x14ac:dyDescent="0.3">
      <c r="C743" s="17"/>
    </row>
    <row r="744" spans="3:3" x14ac:dyDescent="0.3">
      <c r="C744" s="17"/>
    </row>
    <row r="745" spans="3:3" x14ac:dyDescent="0.3">
      <c r="C745" s="17"/>
    </row>
    <row r="746" spans="3:3" x14ac:dyDescent="0.3">
      <c r="C746" s="17"/>
    </row>
    <row r="747" spans="3:3" x14ac:dyDescent="0.3">
      <c r="C747" s="17"/>
    </row>
    <row r="748" spans="3:3" x14ac:dyDescent="0.3">
      <c r="C748" s="17"/>
    </row>
    <row r="749" spans="3:3" x14ac:dyDescent="0.3">
      <c r="C749" s="17"/>
    </row>
    <row r="750" spans="3:3" x14ac:dyDescent="0.3">
      <c r="C750" s="17"/>
    </row>
    <row r="751" spans="3:3" x14ac:dyDescent="0.3">
      <c r="C751" s="17"/>
    </row>
    <row r="752" spans="3:3" x14ac:dyDescent="0.3">
      <c r="C752" s="17"/>
    </row>
    <row r="753" spans="3:3" x14ac:dyDescent="0.3">
      <c r="C753" s="17"/>
    </row>
    <row r="754" spans="3:3" x14ac:dyDescent="0.3">
      <c r="C754" s="17"/>
    </row>
    <row r="755" spans="3:3" x14ac:dyDescent="0.3">
      <c r="C755" s="17"/>
    </row>
    <row r="756" spans="3:3" x14ac:dyDescent="0.3">
      <c r="C756" s="17"/>
    </row>
    <row r="757" spans="3:3" x14ac:dyDescent="0.3">
      <c r="C757" s="17"/>
    </row>
    <row r="758" spans="3:3" x14ac:dyDescent="0.3">
      <c r="C758" s="17"/>
    </row>
    <row r="759" spans="3:3" x14ac:dyDescent="0.3">
      <c r="C759" s="17"/>
    </row>
    <row r="760" spans="3:3" x14ac:dyDescent="0.3">
      <c r="C760" s="17"/>
    </row>
    <row r="761" spans="3:3" x14ac:dyDescent="0.3">
      <c r="C761" s="17"/>
    </row>
    <row r="762" spans="3:3" x14ac:dyDescent="0.3">
      <c r="C762" s="17"/>
    </row>
    <row r="763" spans="3:3" x14ac:dyDescent="0.3">
      <c r="C763" s="17"/>
    </row>
    <row r="764" spans="3:3" x14ac:dyDescent="0.3">
      <c r="C764" s="17"/>
    </row>
    <row r="765" spans="3:3" x14ac:dyDescent="0.3">
      <c r="C765" s="17"/>
    </row>
    <row r="766" spans="3:3" x14ac:dyDescent="0.3">
      <c r="C766" s="17"/>
    </row>
    <row r="767" spans="3:3" x14ac:dyDescent="0.3">
      <c r="C767" s="17"/>
    </row>
    <row r="768" spans="3:3" x14ac:dyDescent="0.3">
      <c r="C768" s="17"/>
    </row>
    <row r="769" spans="3:3" x14ac:dyDescent="0.3">
      <c r="C769" s="17"/>
    </row>
    <row r="770" spans="3:3" x14ac:dyDescent="0.3">
      <c r="C770" s="17"/>
    </row>
    <row r="771" spans="3:3" x14ac:dyDescent="0.3">
      <c r="C771" s="17"/>
    </row>
    <row r="772" spans="3:3" x14ac:dyDescent="0.3">
      <c r="C772" s="17"/>
    </row>
    <row r="773" spans="3:3" x14ac:dyDescent="0.3">
      <c r="C773" s="17"/>
    </row>
    <row r="774" spans="3:3" x14ac:dyDescent="0.3">
      <c r="C774" s="17"/>
    </row>
    <row r="775" spans="3:3" x14ac:dyDescent="0.3">
      <c r="C775" s="17"/>
    </row>
    <row r="776" spans="3:3" x14ac:dyDescent="0.3">
      <c r="C776" s="17"/>
    </row>
    <row r="777" spans="3:3" x14ac:dyDescent="0.3">
      <c r="C777" s="17"/>
    </row>
    <row r="778" spans="3:3" x14ac:dyDescent="0.3">
      <c r="C778" s="17"/>
    </row>
    <row r="779" spans="3:3" x14ac:dyDescent="0.3">
      <c r="C779" s="17"/>
    </row>
    <row r="780" spans="3:3" x14ac:dyDescent="0.3">
      <c r="C780" s="17"/>
    </row>
    <row r="781" spans="3:3" x14ac:dyDescent="0.3">
      <c r="C781" s="17"/>
    </row>
    <row r="782" spans="3:3" x14ac:dyDescent="0.3">
      <c r="C782" s="17"/>
    </row>
    <row r="783" spans="3:3" x14ac:dyDescent="0.3">
      <c r="C783" s="17"/>
    </row>
    <row r="784" spans="3:3" x14ac:dyDescent="0.3">
      <c r="C784" s="17"/>
    </row>
    <row r="785" spans="3:3" x14ac:dyDescent="0.3">
      <c r="C785" s="17"/>
    </row>
    <row r="786" spans="3:3" x14ac:dyDescent="0.3">
      <c r="C786" s="17"/>
    </row>
    <row r="787" spans="3:3" x14ac:dyDescent="0.3">
      <c r="C787" s="17"/>
    </row>
    <row r="788" spans="3:3" x14ac:dyDescent="0.3">
      <c r="C788" s="17"/>
    </row>
    <row r="789" spans="3:3" x14ac:dyDescent="0.3">
      <c r="C789" s="17"/>
    </row>
    <row r="790" spans="3:3" x14ac:dyDescent="0.3">
      <c r="C790" s="17"/>
    </row>
    <row r="791" spans="3:3" x14ac:dyDescent="0.3">
      <c r="C791" s="17"/>
    </row>
    <row r="792" spans="3:3" x14ac:dyDescent="0.3">
      <c r="C792" s="17"/>
    </row>
    <row r="793" spans="3:3" x14ac:dyDescent="0.3">
      <c r="C793" s="17"/>
    </row>
    <row r="794" spans="3:3" x14ac:dyDescent="0.3">
      <c r="C794" s="17"/>
    </row>
    <row r="795" spans="3:3" x14ac:dyDescent="0.3">
      <c r="C795" s="17"/>
    </row>
    <row r="796" spans="3:3" x14ac:dyDescent="0.3">
      <c r="C796" s="17"/>
    </row>
    <row r="797" spans="3:3" x14ac:dyDescent="0.3">
      <c r="C797" s="17"/>
    </row>
    <row r="798" spans="3:3" x14ac:dyDescent="0.3">
      <c r="C798" s="17"/>
    </row>
    <row r="799" spans="3:3" x14ac:dyDescent="0.3">
      <c r="C799" s="17"/>
    </row>
    <row r="800" spans="3:3" x14ac:dyDescent="0.3">
      <c r="C800" s="17"/>
    </row>
    <row r="801" spans="3:3" x14ac:dyDescent="0.3">
      <c r="C801" s="17"/>
    </row>
    <row r="802" spans="3:3" x14ac:dyDescent="0.3">
      <c r="C802" s="17"/>
    </row>
    <row r="803" spans="3:3" x14ac:dyDescent="0.3">
      <c r="C803" s="17"/>
    </row>
    <row r="804" spans="3:3" x14ac:dyDescent="0.3">
      <c r="C804" s="17"/>
    </row>
    <row r="805" spans="3:3" x14ac:dyDescent="0.3">
      <c r="C805" s="17"/>
    </row>
    <row r="806" spans="3:3" x14ac:dyDescent="0.3">
      <c r="C806" s="17"/>
    </row>
    <row r="807" spans="3:3" x14ac:dyDescent="0.3">
      <c r="C807" s="17"/>
    </row>
    <row r="808" spans="3:3" x14ac:dyDescent="0.3">
      <c r="C808" s="17"/>
    </row>
    <row r="809" spans="3:3" x14ac:dyDescent="0.3">
      <c r="C809" s="17"/>
    </row>
    <row r="810" spans="3:3" x14ac:dyDescent="0.3">
      <c r="C810" s="17"/>
    </row>
    <row r="811" spans="3:3" x14ac:dyDescent="0.3">
      <c r="C811" s="17"/>
    </row>
    <row r="812" spans="3:3" x14ac:dyDescent="0.3">
      <c r="C812" s="17"/>
    </row>
    <row r="813" spans="3:3" x14ac:dyDescent="0.3">
      <c r="C813" s="17"/>
    </row>
    <row r="814" spans="3:3" x14ac:dyDescent="0.3">
      <c r="C814" s="17"/>
    </row>
    <row r="815" spans="3:3" x14ac:dyDescent="0.3">
      <c r="C815" s="17"/>
    </row>
    <row r="816" spans="3:3" x14ac:dyDescent="0.3">
      <c r="C816" s="17"/>
    </row>
    <row r="817" spans="3:3" x14ac:dyDescent="0.3">
      <c r="C817" s="17"/>
    </row>
    <row r="818" spans="3:3" x14ac:dyDescent="0.3">
      <c r="C818" s="17"/>
    </row>
    <row r="819" spans="3:3" x14ac:dyDescent="0.3">
      <c r="C819" s="17"/>
    </row>
    <row r="820" spans="3:3" x14ac:dyDescent="0.3">
      <c r="C820" s="17"/>
    </row>
    <row r="821" spans="3:3" x14ac:dyDescent="0.3">
      <c r="C821" s="17"/>
    </row>
    <row r="822" spans="3:3" x14ac:dyDescent="0.3">
      <c r="C822" s="17"/>
    </row>
    <row r="823" spans="3:3" x14ac:dyDescent="0.3">
      <c r="C823" s="17"/>
    </row>
    <row r="824" spans="3:3" x14ac:dyDescent="0.3">
      <c r="C824" s="17"/>
    </row>
    <row r="825" spans="3:3" x14ac:dyDescent="0.3">
      <c r="C825" s="17"/>
    </row>
    <row r="826" spans="3:3" x14ac:dyDescent="0.3">
      <c r="C826" s="17"/>
    </row>
    <row r="827" spans="3:3" x14ac:dyDescent="0.3">
      <c r="C827" s="17"/>
    </row>
    <row r="828" spans="3:3" x14ac:dyDescent="0.3">
      <c r="C828" s="17"/>
    </row>
    <row r="829" spans="3:3" x14ac:dyDescent="0.3">
      <c r="C829" s="17"/>
    </row>
    <row r="830" spans="3:3" x14ac:dyDescent="0.3">
      <c r="C830" s="17"/>
    </row>
    <row r="831" spans="3:3" x14ac:dyDescent="0.3">
      <c r="C831" s="17"/>
    </row>
    <row r="832" spans="3:3" x14ac:dyDescent="0.3">
      <c r="C832" s="17"/>
    </row>
    <row r="833" spans="3:3" x14ac:dyDescent="0.3">
      <c r="C833" s="17"/>
    </row>
    <row r="834" spans="3:3" x14ac:dyDescent="0.3">
      <c r="C834" s="17"/>
    </row>
    <row r="835" spans="3:3" x14ac:dyDescent="0.3">
      <c r="C835" s="17"/>
    </row>
    <row r="836" spans="3:3" x14ac:dyDescent="0.3">
      <c r="C836" s="17"/>
    </row>
    <row r="837" spans="3:3" x14ac:dyDescent="0.3">
      <c r="C837" s="17"/>
    </row>
    <row r="838" spans="3:3" x14ac:dyDescent="0.3">
      <c r="C838" s="17"/>
    </row>
    <row r="839" spans="3:3" x14ac:dyDescent="0.3">
      <c r="C839" s="17"/>
    </row>
    <row r="840" spans="3:3" x14ac:dyDescent="0.3">
      <c r="C840" s="17"/>
    </row>
    <row r="841" spans="3:3" x14ac:dyDescent="0.3">
      <c r="C841" s="17"/>
    </row>
    <row r="842" spans="3:3" x14ac:dyDescent="0.3">
      <c r="C842" s="17"/>
    </row>
    <row r="843" spans="3:3" x14ac:dyDescent="0.3">
      <c r="C843" s="17"/>
    </row>
    <row r="844" spans="3:3" x14ac:dyDescent="0.3">
      <c r="C844" s="17"/>
    </row>
    <row r="845" spans="3:3" x14ac:dyDescent="0.3">
      <c r="C845" s="17"/>
    </row>
    <row r="846" spans="3:3" x14ac:dyDescent="0.3">
      <c r="C846" s="17"/>
    </row>
    <row r="847" spans="3:3" x14ac:dyDescent="0.3">
      <c r="C847" s="17"/>
    </row>
    <row r="848" spans="3:3" x14ac:dyDescent="0.3">
      <c r="C848" s="17"/>
    </row>
    <row r="849" spans="3:3" x14ac:dyDescent="0.3">
      <c r="C849" s="17"/>
    </row>
    <row r="850" spans="3:3" x14ac:dyDescent="0.3">
      <c r="C850" s="17"/>
    </row>
    <row r="851" spans="3:3" x14ac:dyDescent="0.3">
      <c r="C851" s="17"/>
    </row>
    <row r="852" spans="3:3" x14ac:dyDescent="0.3">
      <c r="C852" s="17"/>
    </row>
    <row r="853" spans="3:3" x14ac:dyDescent="0.3">
      <c r="C853" s="17"/>
    </row>
    <row r="854" spans="3:3" x14ac:dyDescent="0.3">
      <c r="C854" s="17"/>
    </row>
    <row r="855" spans="3:3" x14ac:dyDescent="0.3">
      <c r="C855" s="17"/>
    </row>
    <row r="856" spans="3:3" x14ac:dyDescent="0.3">
      <c r="C856" s="17"/>
    </row>
    <row r="857" spans="3:3" x14ac:dyDescent="0.3">
      <c r="C857" s="17"/>
    </row>
    <row r="858" spans="3:3" x14ac:dyDescent="0.3">
      <c r="C858" s="17"/>
    </row>
    <row r="859" spans="3:3" x14ac:dyDescent="0.3">
      <c r="C859" s="17"/>
    </row>
    <row r="860" spans="3:3" x14ac:dyDescent="0.3">
      <c r="C860" s="17"/>
    </row>
    <row r="861" spans="3:3" x14ac:dyDescent="0.3">
      <c r="C861" s="17"/>
    </row>
    <row r="862" spans="3:3" x14ac:dyDescent="0.3">
      <c r="C862" s="17"/>
    </row>
    <row r="863" spans="3:3" x14ac:dyDescent="0.3">
      <c r="C863" s="17"/>
    </row>
    <row r="864" spans="3:3" x14ac:dyDescent="0.3">
      <c r="C864" s="17"/>
    </row>
    <row r="865" spans="3:3" x14ac:dyDescent="0.3">
      <c r="C865" s="17"/>
    </row>
    <row r="866" spans="3:3" x14ac:dyDescent="0.3">
      <c r="C866" s="17"/>
    </row>
    <row r="867" spans="3:3" x14ac:dyDescent="0.3">
      <c r="C867" s="17"/>
    </row>
    <row r="868" spans="3:3" x14ac:dyDescent="0.3">
      <c r="C868" s="17"/>
    </row>
    <row r="869" spans="3:3" x14ac:dyDescent="0.3">
      <c r="C869" s="17"/>
    </row>
    <row r="870" spans="3:3" x14ac:dyDescent="0.3">
      <c r="C870" s="17"/>
    </row>
    <row r="871" spans="3:3" x14ac:dyDescent="0.3">
      <c r="C871" s="17"/>
    </row>
    <row r="872" spans="3:3" x14ac:dyDescent="0.3">
      <c r="C872" s="17"/>
    </row>
    <row r="873" spans="3:3" x14ac:dyDescent="0.3">
      <c r="C873" s="17"/>
    </row>
    <row r="874" spans="3:3" x14ac:dyDescent="0.3">
      <c r="C874" s="17"/>
    </row>
    <row r="875" spans="3:3" x14ac:dyDescent="0.3">
      <c r="C875" s="17"/>
    </row>
    <row r="876" spans="3:3" x14ac:dyDescent="0.3">
      <c r="C876" s="17"/>
    </row>
    <row r="877" spans="3:3" x14ac:dyDescent="0.3">
      <c r="C877" s="17"/>
    </row>
    <row r="878" spans="3:3" x14ac:dyDescent="0.3">
      <c r="C878" s="17"/>
    </row>
    <row r="879" spans="3:3" x14ac:dyDescent="0.3">
      <c r="C879" s="17"/>
    </row>
    <row r="880" spans="3:3" x14ac:dyDescent="0.3">
      <c r="C880" s="17"/>
    </row>
    <row r="881" spans="3:3" x14ac:dyDescent="0.3">
      <c r="C881" s="17"/>
    </row>
    <row r="882" spans="3:3" x14ac:dyDescent="0.3">
      <c r="C882" s="17"/>
    </row>
    <row r="883" spans="3:3" x14ac:dyDescent="0.3">
      <c r="C883" s="17"/>
    </row>
    <row r="884" spans="3:3" x14ac:dyDescent="0.3">
      <c r="C884" s="17"/>
    </row>
    <row r="885" spans="3:3" x14ac:dyDescent="0.3">
      <c r="C885" s="17"/>
    </row>
    <row r="886" spans="3:3" x14ac:dyDescent="0.3">
      <c r="C886" s="17"/>
    </row>
    <row r="887" spans="3:3" x14ac:dyDescent="0.3">
      <c r="C887" s="17"/>
    </row>
    <row r="888" spans="3:3" x14ac:dyDescent="0.3">
      <c r="C888" s="17"/>
    </row>
    <row r="889" spans="3:3" x14ac:dyDescent="0.3">
      <c r="C889" s="17"/>
    </row>
    <row r="890" spans="3:3" x14ac:dyDescent="0.3">
      <c r="C890" s="17"/>
    </row>
    <row r="891" spans="3:3" x14ac:dyDescent="0.3">
      <c r="C891" s="17"/>
    </row>
    <row r="892" spans="3:3" x14ac:dyDescent="0.3">
      <c r="C892" s="17"/>
    </row>
    <row r="893" spans="3:3" x14ac:dyDescent="0.3">
      <c r="C893" s="17"/>
    </row>
    <row r="894" spans="3:3" x14ac:dyDescent="0.3">
      <c r="C894" s="17"/>
    </row>
    <row r="895" spans="3:3" x14ac:dyDescent="0.3">
      <c r="C895" s="17"/>
    </row>
    <row r="896" spans="3:3" x14ac:dyDescent="0.3">
      <c r="C896" s="17"/>
    </row>
    <row r="897" spans="3:3" x14ac:dyDescent="0.3">
      <c r="C897" s="17"/>
    </row>
    <row r="898" spans="3:3" x14ac:dyDescent="0.3">
      <c r="C898" s="17"/>
    </row>
    <row r="899" spans="3:3" x14ac:dyDescent="0.3">
      <c r="C899" s="17"/>
    </row>
    <row r="900" spans="3:3" x14ac:dyDescent="0.3">
      <c r="C900" s="17"/>
    </row>
    <row r="901" spans="3:3" x14ac:dyDescent="0.3">
      <c r="C901" s="17"/>
    </row>
    <row r="902" spans="3:3" x14ac:dyDescent="0.3">
      <c r="C902" s="17"/>
    </row>
    <row r="903" spans="3:3" x14ac:dyDescent="0.3">
      <c r="C903" s="17"/>
    </row>
    <row r="904" spans="3:3" x14ac:dyDescent="0.3">
      <c r="C904" s="17"/>
    </row>
    <row r="905" spans="3:3" x14ac:dyDescent="0.3">
      <c r="C905" s="17"/>
    </row>
    <row r="906" spans="3:3" x14ac:dyDescent="0.3">
      <c r="C906" s="17"/>
    </row>
    <row r="907" spans="3:3" x14ac:dyDescent="0.3">
      <c r="C907" s="17"/>
    </row>
    <row r="908" spans="3:3" x14ac:dyDescent="0.3">
      <c r="C908" s="17"/>
    </row>
    <row r="909" spans="3:3" x14ac:dyDescent="0.3">
      <c r="C909" s="17"/>
    </row>
    <row r="910" spans="3:3" x14ac:dyDescent="0.3">
      <c r="C910" s="17"/>
    </row>
    <row r="911" spans="3:3" x14ac:dyDescent="0.3">
      <c r="C911" s="17"/>
    </row>
    <row r="912" spans="3:3" x14ac:dyDescent="0.3">
      <c r="C912" s="17"/>
    </row>
    <row r="913" spans="3:3" x14ac:dyDescent="0.3">
      <c r="C913" s="17"/>
    </row>
    <row r="914" spans="3:3" x14ac:dyDescent="0.3">
      <c r="C914" s="17"/>
    </row>
    <row r="915" spans="3:3" x14ac:dyDescent="0.3">
      <c r="C915" s="17"/>
    </row>
    <row r="916" spans="3:3" x14ac:dyDescent="0.3">
      <c r="C916" s="17"/>
    </row>
    <row r="917" spans="3:3" x14ac:dyDescent="0.3">
      <c r="C917" s="17"/>
    </row>
    <row r="918" spans="3:3" x14ac:dyDescent="0.3">
      <c r="C918" s="17"/>
    </row>
    <row r="919" spans="3:3" x14ac:dyDescent="0.3">
      <c r="C919" s="17"/>
    </row>
    <row r="920" spans="3:3" x14ac:dyDescent="0.3">
      <c r="C920" s="17"/>
    </row>
    <row r="921" spans="3:3" x14ac:dyDescent="0.3">
      <c r="C921" s="17"/>
    </row>
    <row r="922" spans="3:3" x14ac:dyDescent="0.3">
      <c r="C922" s="17"/>
    </row>
    <row r="923" spans="3:3" x14ac:dyDescent="0.3">
      <c r="C923" s="17"/>
    </row>
    <row r="924" spans="3:3" x14ac:dyDescent="0.3">
      <c r="C924" s="17"/>
    </row>
    <row r="925" spans="3:3" x14ac:dyDescent="0.3">
      <c r="C925" s="17"/>
    </row>
    <row r="926" spans="3:3" x14ac:dyDescent="0.3">
      <c r="C926" s="17"/>
    </row>
    <row r="927" spans="3:3" x14ac:dyDescent="0.3">
      <c r="C927" s="17"/>
    </row>
    <row r="928" spans="3:3" x14ac:dyDescent="0.3">
      <c r="C928" s="17"/>
    </row>
    <row r="929" spans="3:3" x14ac:dyDescent="0.3">
      <c r="C929" s="17"/>
    </row>
    <row r="930" spans="3:3" x14ac:dyDescent="0.3">
      <c r="C930" s="17"/>
    </row>
    <row r="931" spans="3:3" x14ac:dyDescent="0.3">
      <c r="C931" s="17"/>
    </row>
    <row r="932" spans="3:3" x14ac:dyDescent="0.3">
      <c r="C932" s="17"/>
    </row>
    <row r="933" spans="3:3" x14ac:dyDescent="0.3">
      <c r="C933" s="17"/>
    </row>
    <row r="934" spans="3:3" x14ac:dyDescent="0.3">
      <c r="C934" s="17"/>
    </row>
    <row r="935" spans="3:3" x14ac:dyDescent="0.3">
      <c r="C935" s="17"/>
    </row>
    <row r="936" spans="3:3" x14ac:dyDescent="0.3">
      <c r="C936" s="17"/>
    </row>
    <row r="937" spans="3:3" x14ac:dyDescent="0.3">
      <c r="C937" s="17"/>
    </row>
    <row r="938" spans="3:3" x14ac:dyDescent="0.3">
      <c r="C938" s="17"/>
    </row>
    <row r="939" spans="3:3" x14ac:dyDescent="0.3">
      <c r="C939" s="17"/>
    </row>
    <row r="940" spans="3:3" x14ac:dyDescent="0.3">
      <c r="C940" s="17"/>
    </row>
    <row r="941" spans="3:3" x14ac:dyDescent="0.3">
      <c r="C941" s="17"/>
    </row>
    <row r="942" spans="3:3" x14ac:dyDescent="0.3">
      <c r="C942" s="17"/>
    </row>
    <row r="943" spans="3:3" x14ac:dyDescent="0.3">
      <c r="C943" s="17"/>
    </row>
    <row r="944" spans="3:3" x14ac:dyDescent="0.3">
      <c r="C944" s="17"/>
    </row>
    <row r="945" spans="3:3" x14ac:dyDescent="0.3">
      <c r="C945" s="17"/>
    </row>
    <row r="946" spans="3:3" x14ac:dyDescent="0.3">
      <c r="C946" s="17"/>
    </row>
    <row r="947" spans="3:3" x14ac:dyDescent="0.3">
      <c r="C947" s="17"/>
    </row>
    <row r="948" spans="3:3" x14ac:dyDescent="0.3">
      <c r="C948" s="17"/>
    </row>
    <row r="949" spans="3:3" x14ac:dyDescent="0.3">
      <c r="C949" s="17"/>
    </row>
    <row r="950" spans="3:3" x14ac:dyDescent="0.3">
      <c r="C950" s="17"/>
    </row>
    <row r="951" spans="3:3" x14ac:dyDescent="0.3">
      <c r="C951" s="17"/>
    </row>
    <row r="952" spans="3:3" x14ac:dyDescent="0.3">
      <c r="C952" s="17"/>
    </row>
    <row r="953" spans="3:3" x14ac:dyDescent="0.3">
      <c r="C953" s="17"/>
    </row>
    <row r="954" spans="3:3" x14ac:dyDescent="0.3">
      <c r="C954" s="17"/>
    </row>
    <row r="955" spans="3:3" x14ac:dyDescent="0.3">
      <c r="C955" s="17"/>
    </row>
    <row r="956" spans="3:3" x14ac:dyDescent="0.3">
      <c r="C956" s="17"/>
    </row>
    <row r="957" spans="3:3" x14ac:dyDescent="0.3">
      <c r="C957" s="17"/>
    </row>
    <row r="958" spans="3:3" x14ac:dyDescent="0.3">
      <c r="C958" s="17"/>
    </row>
    <row r="959" spans="3:3" x14ac:dyDescent="0.3">
      <c r="C959" s="17"/>
    </row>
    <row r="960" spans="3:3" x14ac:dyDescent="0.3">
      <c r="C960" s="17"/>
    </row>
    <row r="961" spans="3:3" x14ac:dyDescent="0.3">
      <c r="C961" s="17"/>
    </row>
    <row r="962" spans="3:3" x14ac:dyDescent="0.3">
      <c r="C962" s="17"/>
    </row>
    <row r="963" spans="3:3" x14ac:dyDescent="0.3">
      <c r="C963" s="17"/>
    </row>
    <row r="964" spans="3:3" x14ac:dyDescent="0.3">
      <c r="C964" s="17"/>
    </row>
    <row r="965" spans="3:3" x14ac:dyDescent="0.3">
      <c r="C965" s="17"/>
    </row>
    <row r="966" spans="3:3" x14ac:dyDescent="0.3">
      <c r="C966" s="17"/>
    </row>
    <row r="967" spans="3:3" x14ac:dyDescent="0.3">
      <c r="C967" s="17"/>
    </row>
    <row r="968" spans="3:3" x14ac:dyDescent="0.3">
      <c r="C968" s="17"/>
    </row>
    <row r="969" spans="3:3" x14ac:dyDescent="0.3">
      <c r="C969" s="17"/>
    </row>
    <row r="970" spans="3:3" x14ac:dyDescent="0.3">
      <c r="C970" s="17"/>
    </row>
    <row r="971" spans="3:3" x14ac:dyDescent="0.3">
      <c r="C971" s="17"/>
    </row>
    <row r="972" spans="3:3" x14ac:dyDescent="0.3">
      <c r="C972" s="17"/>
    </row>
    <row r="973" spans="3:3" x14ac:dyDescent="0.3">
      <c r="C973" s="17"/>
    </row>
    <row r="974" spans="3:3" x14ac:dyDescent="0.3">
      <c r="C974" s="17"/>
    </row>
    <row r="975" spans="3:3" x14ac:dyDescent="0.3">
      <c r="C975" s="17"/>
    </row>
    <row r="976" spans="3:3" x14ac:dyDescent="0.3">
      <c r="C976" s="17"/>
    </row>
    <row r="977" spans="3:3" x14ac:dyDescent="0.3">
      <c r="C977" s="17"/>
    </row>
    <row r="978" spans="3:3" x14ac:dyDescent="0.3">
      <c r="C978" s="17"/>
    </row>
    <row r="979" spans="3:3" x14ac:dyDescent="0.3">
      <c r="C979" s="17"/>
    </row>
    <row r="980" spans="3:3" x14ac:dyDescent="0.3">
      <c r="C980" s="17"/>
    </row>
    <row r="981" spans="3:3" x14ac:dyDescent="0.3">
      <c r="C981" s="17"/>
    </row>
    <row r="982" spans="3:3" x14ac:dyDescent="0.3">
      <c r="C982" s="17"/>
    </row>
    <row r="983" spans="3:3" x14ac:dyDescent="0.3">
      <c r="C983" s="17"/>
    </row>
    <row r="984" spans="3:3" x14ac:dyDescent="0.3">
      <c r="C984" s="17"/>
    </row>
    <row r="985" spans="3:3" x14ac:dyDescent="0.3">
      <c r="C985" s="17"/>
    </row>
    <row r="986" spans="3:3" x14ac:dyDescent="0.3">
      <c r="C986" s="17"/>
    </row>
    <row r="987" spans="3:3" x14ac:dyDescent="0.3">
      <c r="C987" s="17"/>
    </row>
    <row r="988" spans="3:3" x14ac:dyDescent="0.3">
      <c r="C988" s="17"/>
    </row>
    <row r="989" spans="3:3" x14ac:dyDescent="0.3">
      <c r="C989" s="17"/>
    </row>
    <row r="990" spans="3:3" x14ac:dyDescent="0.3">
      <c r="C990" s="17"/>
    </row>
    <row r="991" spans="3:3" x14ac:dyDescent="0.3">
      <c r="C991" s="17"/>
    </row>
    <row r="992" spans="3:3" x14ac:dyDescent="0.3">
      <c r="C992" s="17"/>
    </row>
    <row r="993" spans="3:3" x14ac:dyDescent="0.3">
      <c r="C993" s="17"/>
    </row>
    <row r="994" spans="3:3" x14ac:dyDescent="0.3">
      <c r="C994" s="17"/>
    </row>
    <row r="995" spans="3:3" x14ac:dyDescent="0.3">
      <c r="C995" s="17"/>
    </row>
    <row r="996" spans="3:3" x14ac:dyDescent="0.3">
      <c r="C996" s="17"/>
    </row>
    <row r="997" spans="3:3" x14ac:dyDescent="0.3">
      <c r="C997" s="17"/>
    </row>
    <row r="998" spans="3:3" x14ac:dyDescent="0.3">
      <c r="C998" s="17"/>
    </row>
    <row r="999" spans="3:3" x14ac:dyDescent="0.3">
      <c r="C999" s="17"/>
    </row>
    <row r="1000" spans="3:3" x14ac:dyDescent="0.3">
      <c r="C1000" s="17"/>
    </row>
    <row r="1001" spans="3:3" x14ac:dyDescent="0.3">
      <c r="C1001" s="17"/>
    </row>
    <row r="1002" spans="3:3" x14ac:dyDescent="0.3">
      <c r="C1002" s="17"/>
    </row>
    <row r="1003" spans="3:3" x14ac:dyDescent="0.3">
      <c r="C1003" s="17"/>
    </row>
    <row r="1004" spans="3:3" x14ac:dyDescent="0.3">
      <c r="C1004" s="17"/>
    </row>
    <row r="1005" spans="3:3" x14ac:dyDescent="0.3">
      <c r="C1005" s="17"/>
    </row>
    <row r="1006" spans="3:3" x14ac:dyDescent="0.3">
      <c r="C1006" s="17"/>
    </row>
    <row r="1007" spans="3:3" x14ac:dyDescent="0.3">
      <c r="C1007" s="17"/>
    </row>
    <row r="1008" spans="3:3" x14ac:dyDescent="0.3">
      <c r="C1008" s="17"/>
    </row>
    <row r="1009" spans="3:3" x14ac:dyDescent="0.3">
      <c r="C1009" s="17"/>
    </row>
    <row r="1010" spans="3:3" x14ac:dyDescent="0.3">
      <c r="C1010" s="17"/>
    </row>
    <row r="1011" spans="3:3" x14ac:dyDescent="0.3">
      <c r="C1011" s="17"/>
    </row>
    <row r="1012" spans="3:3" x14ac:dyDescent="0.3">
      <c r="C1012" s="17"/>
    </row>
    <row r="1013" spans="3:3" x14ac:dyDescent="0.3">
      <c r="C1013" s="17"/>
    </row>
    <row r="1014" spans="3:3" x14ac:dyDescent="0.3">
      <c r="C1014" s="17"/>
    </row>
    <row r="1015" spans="3:3" x14ac:dyDescent="0.3">
      <c r="C1015" s="17"/>
    </row>
    <row r="1016" spans="3:3" x14ac:dyDescent="0.3">
      <c r="C1016" s="17"/>
    </row>
    <row r="1017" spans="3:3" x14ac:dyDescent="0.3">
      <c r="C1017" s="17"/>
    </row>
    <row r="1018" spans="3:3" x14ac:dyDescent="0.3">
      <c r="C1018" s="17"/>
    </row>
    <row r="1019" spans="3:3" x14ac:dyDescent="0.3">
      <c r="C1019" s="17"/>
    </row>
    <row r="1020" spans="3:3" x14ac:dyDescent="0.3">
      <c r="C1020" s="17"/>
    </row>
    <row r="1021" spans="3:3" x14ac:dyDescent="0.3">
      <c r="C1021" s="17"/>
    </row>
    <row r="1022" spans="3:3" x14ac:dyDescent="0.3">
      <c r="C1022" s="17"/>
    </row>
    <row r="1023" spans="3:3" x14ac:dyDescent="0.3">
      <c r="C1023" s="17"/>
    </row>
    <row r="1024" spans="3:3" x14ac:dyDescent="0.3">
      <c r="C1024" s="17"/>
    </row>
    <row r="1025" spans="3:3" x14ac:dyDescent="0.3">
      <c r="C1025" s="17"/>
    </row>
    <row r="1026" spans="3:3" x14ac:dyDescent="0.3">
      <c r="C1026" s="17"/>
    </row>
    <row r="1027" spans="3:3" x14ac:dyDescent="0.3">
      <c r="C1027" s="17"/>
    </row>
    <row r="1028" spans="3:3" x14ac:dyDescent="0.3">
      <c r="C1028" s="17"/>
    </row>
    <row r="1029" spans="3:3" x14ac:dyDescent="0.3">
      <c r="C1029" s="17"/>
    </row>
    <row r="1030" spans="3:3" x14ac:dyDescent="0.3">
      <c r="C1030" s="17"/>
    </row>
    <row r="1031" spans="3:3" x14ac:dyDescent="0.3">
      <c r="C1031" s="17"/>
    </row>
    <row r="1032" spans="3:3" x14ac:dyDescent="0.3">
      <c r="C1032" s="17"/>
    </row>
    <row r="1033" spans="3:3" x14ac:dyDescent="0.3">
      <c r="C1033" s="17"/>
    </row>
    <row r="1034" spans="3:3" x14ac:dyDescent="0.3">
      <c r="C1034" s="17"/>
    </row>
    <row r="1035" spans="3:3" x14ac:dyDescent="0.3">
      <c r="C1035" s="17"/>
    </row>
    <row r="1036" spans="3:3" x14ac:dyDescent="0.3">
      <c r="C1036" s="17"/>
    </row>
    <row r="1037" spans="3:3" x14ac:dyDescent="0.3">
      <c r="C1037" s="17"/>
    </row>
    <row r="1038" spans="3:3" x14ac:dyDescent="0.3">
      <c r="C1038" s="17"/>
    </row>
    <row r="1039" spans="3:3" x14ac:dyDescent="0.3">
      <c r="C1039" s="17"/>
    </row>
    <row r="1040" spans="3:3" x14ac:dyDescent="0.3">
      <c r="C1040" s="17"/>
    </row>
    <row r="1041" spans="3:3" x14ac:dyDescent="0.3">
      <c r="C1041" s="17"/>
    </row>
    <row r="1042" spans="3:3" x14ac:dyDescent="0.3">
      <c r="C1042" s="17"/>
    </row>
    <row r="1043" spans="3:3" x14ac:dyDescent="0.3">
      <c r="C1043" s="17"/>
    </row>
    <row r="1044" spans="3:3" x14ac:dyDescent="0.3">
      <c r="C1044" s="17"/>
    </row>
    <row r="1045" spans="3:3" x14ac:dyDescent="0.3">
      <c r="C1045" s="17"/>
    </row>
    <row r="1046" spans="3:3" x14ac:dyDescent="0.3">
      <c r="C1046" s="17"/>
    </row>
    <row r="1047" spans="3:3" x14ac:dyDescent="0.3">
      <c r="C1047" s="17"/>
    </row>
    <row r="1048" spans="3:3" x14ac:dyDescent="0.3">
      <c r="C1048" s="17"/>
    </row>
    <row r="1049" spans="3:3" x14ac:dyDescent="0.3">
      <c r="C1049" s="17"/>
    </row>
    <row r="1050" spans="3:3" x14ac:dyDescent="0.3">
      <c r="C1050" s="17"/>
    </row>
    <row r="1051" spans="3:3" x14ac:dyDescent="0.3">
      <c r="C1051" s="17"/>
    </row>
    <row r="1052" spans="3:3" x14ac:dyDescent="0.3">
      <c r="C1052" s="17"/>
    </row>
    <row r="1053" spans="3:3" x14ac:dyDescent="0.3">
      <c r="C1053" s="17"/>
    </row>
    <row r="1054" spans="3:3" x14ac:dyDescent="0.3">
      <c r="C1054" s="17"/>
    </row>
    <row r="1055" spans="3:3" x14ac:dyDescent="0.3">
      <c r="C1055" s="17"/>
    </row>
    <row r="1056" spans="3:3" x14ac:dyDescent="0.3">
      <c r="C1056" s="17"/>
    </row>
    <row r="1057" spans="3:3" x14ac:dyDescent="0.3">
      <c r="C1057" s="17"/>
    </row>
    <row r="1058" spans="3:3" x14ac:dyDescent="0.3">
      <c r="C1058" s="17"/>
    </row>
    <row r="1059" spans="3:3" x14ac:dyDescent="0.3">
      <c r="C1059" s="17"/>
    </row>
    <row r="1060" spans="3:3" x14ac:dyDescent="0.3">
      <c r="C1060" s="17"/>
    </row>
    <row r="1061" spans="3:3" x14ac:dyDescent="0.3">
      <c r="C1061" s="17"/>
    </row>
    <row r="1062" spans="3:3" x14ac:dyDescent="0.3">
      <c r="C1062" s="17"/>
    </row>
    <row r="1063" spans="3:3" x14ac:dyDescent="0.3">
      <c r="C1063" s="17"/>
    </row>
    <row r="1064" spans="3:3" x14ac:dyDescent="0.3">
      <c r="C1064" s="17"/>
    </row>
    <row r="1065" spans="3:3" x14ac:dyDescent="0.3">
      <c r="C1065" s="17"/>
    </row>
    <row r="1066" spans="3:3" x14ac:dyDescent="0.3">
      <c r="C1066" s="17"/>
    </row>
    <row r="1067" spans="3:3" x14ac:dyDescent="0.3">
      <c r="C1067" s="17"/>
    </row>
    <row r="1068" spans="3:3" x14ac:dyDescent="0.3">
      <c r="C1068" s="17"/>
    </row>
    <row r="1069" spans="3:3" x14ac:dyDescent="0.3">
      <c r="C1069" s="17"/>
    </row>
    <row r="1070" spans="3:3" x14ac:dyDescent="0.3">
      <c r="C1070" s="17"/>
    </row>
    <row r="1071" spans="3:3" x14ac:dyDescent="0.3">
      <c r="C1071" s="17"/>
    </row>
    <row r="1072" spans="3:3" x14ac:dyDescent="0.3">
      <c r="C1072" s="17"/>
    </row>
    <row r="1073" spans="3:3" x14ac:dyDescent="0.3">
      <c r="C1073" s="17"/>
    </row>
    <row r="1074" spans="3:3" x14ac:dyDescent="0.3">
      <c r="C1074" s="17"/>
    </row>
    <row r="1075" spans="3:3" x14ac:dyDescent="0.3">
      <c r="C1075" s="17"/>
    </row>
    <row r="1076" spans="3:3" x14ac:dyDescent="0.3">
      <c r="C1076" s="17"/>
    </row>
    <row r="1077" spans="3:3" x14ac:dyDescent="0.3">
      <c r="C1077" s="17"/>
    </row>
    <row r="1078" spans="3:3" x14ac:dyDescent="0.3">
      <c r="C1078" s="17"/>
    </row>
    <row r="1079" spans="3:3" x14ac:dyDescent="0.3">
      <c r="C1079" s="17"/>
    </row>
    <row r="1080" spans="3:3" x14ac:dyDescent="0.3">
      <c r="C1080" s="17"/>
    </row>
    <row r="1081" spans="3:3" x14ac:dyDescent="0.3">
      <c r="C1081" s="17"/>
    </row>
    <row r="1082" spans="3:3" x14ac:dyDescent="0.3">
      <c r="C1082" s="17"/>
    </row>
    <row r="1083" spans="3:3" x14ac:dyDescent="0.3">
      <c r="C1083" s="17"/>
    </row>
    <row r="1084" spans="3:3" x14ac:dyDescent="0.3">
      <c r="C1084" s="17"/>
    </row>
    <row r="1085" spans="3:3" x14ac:dyDescent="0.3">
      <c r="C1085" s="17"/>
    </row>
    <row r="1086" spans="3:3" x14ac:dyDescent="0.3">
      <c r="C1086" s="17"/>
    </row>
    <row r="1087" spans="3:3" x14ac:dyDescent="0.3">
      <c r="C1087" s="17"/>
    </row>
    <row r="1088" spans="3:3" x14ac:dyDescent="0.3">
      <c r="C1088" s="17"/>
    </row>
    <row r="1089" spans="3:3" x14ac:dyDescent="0.3">
      <c r="C1089" s="17"/>
    </row>
    <row r="1090" spans="3:3" x14ac:dyDescent="0.3">
      <c r="C1090" s="17"/>
    </row>
    <row r="1091" spans="3:3" x14ac:dyDescent="0.3">
      <c r="C1091" s="17"/>
    </row>
    <row r="1092" spans="3:3" x14ac:dyDescent="0.3">
      <c r="C1092" s="17"/>
    </row>
    <row r="1093" spans="3:3" x14ac:dyDescent="0.3">
      <c r="C1093" s="17"/>
    </row>
    <row r="1094" spans="3:3" x14ac:dyDescent="0.3">
      <c r="C1094" s="17"/>
    </row>
    <row r="1095" spans="3:3" x14ac:dyDescent="0.3">
      <c r="C1095" s="17"/>
    </row>
    <row r="1096" spans="3:3" x14ac:dyDescent="0.3">
      <c r="C1096" s="17"/>
    </row>
    <row r="1097" spans="3:3" x14ac:dyDescent="0.3">
      <c r="C1097" s="17"/>
    </row>
    <row r="1098" spans="3:3" x14ac:dyDescent="0.3">
      <c r="C1098" s="17"/>
    </row>
    <row r="1099" spans="3:3" x14ac:dyDescent="0.3">
      <c r="C1099" s="17"/>
    </row>
    <row r="1100" spans="3:3" x14ac:dyDescent="0.3">
      <c r="C1100" s="17"/>
    </row>
    <row r="1101" spans="3:3" x14ac:dyDescent="0.3">
      <c r="C1101" s="17"/>
    </row>
    <row r="1102" spans="3:3" x14ac:dyDescent="0.3">
      <c r="C1102" s="17"/>
    </row>
    <row r="1103" spans="3:3" x14ac:dyDescent="0.3">
      <c r="C1103" s="17"/>
    </row>
    <row r="1104" spans="3:3" x14ac:dyDescent="0.3">
      <c r="C1104" s="17"/>
    </row>
    <row r="1105" spans="3:3" x14ac:dyDescent="0.3">
      <c r="C1105" s="17"/>
    </row>
    <row r="1106" spans="3:3" x14ac:dyDescent="0.3">
      <c r="C1106" s="17"/>
    </row>
    <row r="1107" spans="3:3" x14ac:dyDescent="0.3">
      <c r="C1107" s="17"/>
    </row>
    <row r="1108" spans="3:3" x14ac:dyDescent="0.3">
      <c r="C1108" s="17"/>
    </row>
    <row r="1109" spans="3:3" x14ac:dyDescent="0.3">
      <c r="C1109" s="17"/>
    </row>
    <row r="1110" spans="3:3" x14ac:dyDescent="0.3">
      <c r="C1110" s="17"/>
    </row>
    <row r="1111" spans="3:3" x14ac:dyDescent="0.3">
      <c r="C1111" s="17"/>
    </row>
    <row r="1112" spans="3:3" x14ac:dyDescent="0.3">
      <c r="C1112" s="17"/>
    </row>
    <row r="1113" spans="3:3" x14ac:dyDescent="0.3">
      <c r="C1113" s="17"/>
    </row>
    <row r="1114" spans="3:3" x14ac:dyDescent="0.3">
      <c r="C1114" s="17"/>
    </row>
    <row r="1115" spans="3:3" x14ac:dyDescent="0.3">
      <c r="C1115" s="17"/>
    </row>
    <row r="1116" spans="3:3" x14ac:dyDescent="0.3">
      <c r="C1116" s="17"/>
    </row>
    <row r="1117" spans="3:3" x14ac:dyDescent="0.3">
      <c r="C1117" s="17"/>
    </row>
    <row r="1118" spans="3:3" x14ac:dyDescent="0.3">
      <c r="C1118" s="17"/>
    </row>
    <row r="1119" spans="3:3" x14ac:dyDescent="0.3">
      <c r="C1119" s="17"/>
    </row>
    <row r="1120" spans="3:3" x14ac:dyDescent="0.3">
      <c r="C1120" s="17"/>
    </row>
    <row r="1121" spans="3:3" x14ac:dyDescent="0.3">
      <c r="C1121" s="17"/>
    </row>
    <row r="1122" spans="3:3" x14ac:dyDescent="0.3">
      <c r="C1122" s="17"/>
    </row>
    <row r="1123" spans="3:3" x14ac:dyDescent="0.3">
      <c r="C1123" s="17"/>
    </row>
    <row r="1124" spans="3:3" x14ac:dyDescent="0.3">
      <c r="C1124" s="17"/>
    </row>
    <row r="1125" spans="3:3" x14ac:dyDescent="0.3">
      <c r="C1125" s="17"/>
    </row>
    <row r="1126" spans="3:3" x14ac:dyDescent="0.3">
      <c r="C1126" s="17"/>
    </row>
    <row r="1127" spans="3:3" x14ac:dyDescent="0.3">
      <c r="C1127" s="17"/>
    </row>
    <row r="1128" spans="3:3" x14ac:dyDescent="0.3">
      <c r="C1128" s="17"/>
    </row>
    <row r="1129" spans="3:3" x14ac:dyDescent="0.3">
      <c r="C1129" s="17"/>
    </row>
    <row r="1130" spans="3:3" x14ac:dyDescent="0.3">
      <c r="C1130" s="17"/>
    </row>
    <row r="1131" spans="3:3" x14ac:dyDescent="0.3">
      <c r="C1131" s="17"/>
    </row>
    <row r="1132" spans="3:3" x14ac:dyDescent="0.3">
      <c r="C1132" s="17"/>
    </row>
    <row r="1133" spans="3:3" x14ac:dyDescent="0.3">
      <c r="C1133" s="17"/>
    </row>
    <row r="1134" spans="3:3" x14ac:dyDescent="0.3">
      <c r="C1134" s="17"/>
    </row>
    <row r="1135" spans="3:3" x14ac:dyDescent="0.3">
      <c r="C1135" s="17"/>
    </row>
    <row r="1136" spans="3:3" x14ac:dyDescent="0.3">
      <c r="C1136" s="17"/>
    </row>
    <row r="1137" spans="3:3" x14ac:dyDescent="0.3">
      <c r="C1137" s="17"/>
    </row>
    <row r="1138" spans="3:3" x14ac:dyDescent="0.3">
      <c r="C1138" s="17"/>
    </row>
    <row r="1139" spans="3:3" x14ac:dyDescent="0.3">
      <c r="C1139" s="17"/>
    </row>
    <row r="1140" spans="3:3" x14ac:dyDescent="0.3">
      <c r="C1140" s="17"/>
    </row>
    <row r="1141" spans="3:3" x14ac:dyDescent="0.3">
      <c r="C1141" s="17"/>
    </row>
    <row r="1142" spans="3:3" x14ac:dyDescent="0.3">
      <c r="C1142" s="17"/>
    </row>
    <row r="1143" spans="3:3" x14ac:dyDescent="0.3">
      <c r="C1143" s="17"/>
    </row>
    <row r="1144" spans="3:3" x14ac:dyDescent="0.3">
      <c r="C1144" s="17"/>
    </row>
    <row r="1145" spans="3:3" x14ac:dyDescent="0.3">
      <c r="C1145" s="17"/>
    </row>
    <row r="1146" spans="3:3" x14ac:dyDescent="0.3">
      <c r="C1146" s="17"/>
    </row>
    <row r="1147" spans="3:3" x14ac:dyDescent="0.3">
      <c r="C1147" s="17"/>
    </row>
    <row r="1148" spans="3:3" x14ac:dyDescent="0.3">
      <c r="C1148" s="17"/>
    </row>
    <row r="1149" spans="3:3" x14ac:dyDescent="0.3">
      <c r="C1149" s="17"/>
    </row>
    <row r="1150" spans="3:3" x14ac:dyDescent="0.3">
      <c r="C1150" s="17"/>
    </row>
    <row r="1151" spans="3:3" x14ac:dyDescent="0.3">
      <c r="C1151" s="17"/>
    </row>
    <row r="1152" spans="3:3" x14ac:dyDescent="0.3">
      <c r="C1152" s="17"/>
    </row>
    <row r="1153" spans="3:3" x14ac:dyDescent="0.3">
      <c r="C1153" s="17"/>
    </row>
    <row r="1154" spans="3:3" x14ac:dyDescent="0.3">
      <c r="C1154" s="17"/>
    </row>
    <row r="1155" spans="3:3" x14ac:dyDescent="0.3">
      <c r="C1155" s="17"/>
    </row>
    <row r="1156" spans="3:3" x14ac:dyDescent="0.3">
      <c r="C1156" s="17"/>
    </row>
    <row r="1157" spans="3:3" x14ac:dyDescent="0.3">
      <c r="C1157" s="17"/>
    </row>
    <row r="1158" spans="3:3" x14ac:dyDescent="0.3">
      <c r="C1158" s="17"/>
    </row>
    <row r="1159" spans="3:3" x14ac:dyDescent="0.3">
      <c r="C1159" s="17"/>
    </row>
    <row r="1160" spans="3:3" x14ac:dyDescent="0.3">
      <c r="C1160" s="17"/>
    </row>
    <row r="1161" spans="3:3" x14ac:dyDescent="0.3">
      <c r="C1161" s="17"/>
    </row>
    <row r="1162" spans="3:3" x14ac:dyDescent="0.3">
      <c r="C1162" s="17"/>
    </row>
    <row r="1163" spans="3:3" x14ac:dyDescent="0.3">
      <c r="C1163" s="17"/>
    </row>
    <row r="1164" spans="3:3" x14ac:dyDescent="0.3">
      <c r="C1164" s="17"/>
    </row>
    <row r="1165" spans="3:3" x14ac:dyDescent="0.3">
      <c r="C1165" s="17"/>
    </row>
    <row r="1166" spans="3:3" x14ac:dyDescent="0.3">
      <c r="C1166" s="17"/>
    </row>
    <row r="1167" spans="3:3" x14ac:dyDescent="0.3">
      <c r="C1167" s="17"/>
    </row>
    <row r="1168" spans="3:3" x14ac:dyDescent="0.3">
      <c r="C1168" s="17"/>
    </row>
    <row r="1169" spans="3:3" x14ac:dyDescent="0.3">
      <c r="C1169" s="17"/>
    </row>
    <row r="1170" spans="3:3" x14ac:dyDescent="0.3">
      <c r="C1170" s="17"/>
    </row>
    <row r="1171" spans="3:3" x14ac:dyDescent="0.3">
      <c r="C1171" s="17"/>
    </row>
    <row r="1172" spans="3:3" x14ac:dyDescent="0.3">
      <c r="C1172" s="17"/>
    </row>
    <row r="1173" spans="3:3" x14ac:dyDescent="0.3">
      <c r="C1173" s="17"/>
    </row>
    <row r="1174" spans="3:3" x14ac:dyDescent="0.3">
      <c r="C1174" s="17"/>
    </row>
    <row r="1175" spans="3:3" x14ac:dyDescent="0.3">
      <c r="C1175" s="17"/>
    </row>
    <row r="1176" spans="3:3" x14ac:dyDescent="0.3">
      <c r="C1176" s="17"/>
    </row>
    <row r="1177" spans="3:3" x14ac:dyDescent="0.3">
      <c r="C1177" s="17"/>
    </row>
    <row r="1178" spans="3:3" x14ac:dyDescent="0.3">
      <c r="C1178" s="17"/>
    </row>
    <row r="1179" spans="3:3" x14ac:dyDescent="0.3">
      <c r="C1179" s="17"/>
    </row>
    <row r="1180" spans="3:3" x14ac:dyDescent="0.3">
      <c r="C1180" s="17"/>
    </row>
    <row r="1181" spans="3:3" x14ac:dyDescent="0.3">
      <c r="C1181" s="17"/>
    </row>
    <row r="1182" spans="3:3" x14ac:dyDescent="0.3">
      <c r="C1182" s="17"/>
    </row>
    <row r="1183" spans="3:3" x14ac:dyDescent="0.3">
      <c r="C1183" s="17"/>
    </row>
    <row r="1184" spans="3:3" x14ac:dyDescent="0.3">
      <c r="C1184" s="17"/>
    </row>
    <row r="1185" spans="3:3" x14ac:dyDescent="0.3">
      <c r="C1185" s="17"/>
    </row>
    <row r="1186" spans="3:3" x14ac:dyDescent="0.3">
      <c r="C1186" s="17"/>
    </row>
    <row r="1187" spans="3:3" x14ac:dyDescent="0.3">
      <c r="C1187" s="17"/>
    </row>
    <row r="1188" spans="3:3" x14ac:dyDescent="0.3">
      <c r="C1188" s="17"/>
    </row>
    <row r="1189" spans="3:3" x14ac:dyDescent="0.3">
      <c r="C1189" s="17"/>
    </row>
    <row r="1190" spans="3:3" x14ac:dyDescent="0.3">
      <c r="C1190" s="17"/>
    </row>
    <row r="1191" spans="3:3" x14ac:dyDescent="0.3">
      <c r="C1191" s="17"/>
    </row>
    <row r="1192" spans="3:3" x14ac:dyDescent="0.3">
      <c r="C1192" s="17"/>
    </row>
    <row r="1193" spans="3:3" x14ac:dyDescent="0.3">
      <c r="C1193" s="17"/>
    </row>
    <row r="1194" spans="3:3" x14ac:dyDescent="0.3">
      <c r="C1194" s="17"/>
    </row>
    <row r="1195" spans="3:3" x14ac:dyDescent="0.3">
      <c r="C1195" s="17"/>
    </row>
    <row r="1196" spans="3:3" x14ac:dyDescent="0.3">
      <c r="C1196" s="17"/>
    </row>
    <row r="1197" spans="3:3" x14ac:dyDescent="0.3">
      <c r="C1197" s="17"/>
    </row>
    <row r="1198" spans="3:3" x14ac:dyDescent="0.3">
      <c r="C1198" s="17"/>
    </row>
    <row r="1199" spans="3:3" x14ac:dyDescent="0.3">
      <c r="C1199" s="17"/>
    </row>
    <row r="1200" spans="3:3" x14ac:dyDescent="0.3">
      <c r="C1200" s="17"/>
    </row>
    <row r="1201" spans="3:3" x14ac:dyDescent="0.3">
      <c r="C1201" s="17"/>
    </row>
    <row r="1202" spans="3:3" x14ac:dyDescent="0.3">
      <c r="C1202" s="17"/>
    </row>
    <row r="1203" spans="3:3" x14ac:dyDescent="0.3">
      <c r="C1203" s="17"/>
    </row>
    <row r="1204" spans="3:3" x14ac:dyDescent="0.3">
      <c r="C1204" s="17"/>
    </row>
    <row r="1205" spans="3:3" x14ac:dyDescent="0.3">
      <c r="C1205" s="17"/>
    </row>
    <row r="1206" spans="3:3" x14ac:dyDescent="0.3">
      <c r="C1206" s="17"/>
    </row>
    <row r="1207" spans="3:3" x14ac:dyDescent="0.3">
      <c r="C1207" s="17"/>
    </row>
    <row r="1208" spans="3:3" x14ac:dyDescent="0.3">
      <c r="C1208" s="17"/>
    </row>
    <row r="1209" spans="3:3" x14ac:dyDescent="0.3">
      <c r="C1209" s="17"/>
    </row>
    <row r="1210" spans="3:3" x14ac:dyDescent="0.3">
      <c r="C1210" s="17"/>
    </row>
    <row r="1211" spans="3:3" x14ac:dyDescent="0.3">
      <c r="C1211" s="17"/>
    </row>
    <row r="1212" spans="3:3" x14ac:dyDescent="0.3">
      <c r="C1212" s="17"/>
    </row>
    <row r="1213" spans="3:3" x14ac:dyDescent="0.3">
      <c r="C1213" s="17"/>
    </row>
    <row r="1214" spans="3:3" x14ac:dyDescent="0.3">
      <c r="C1214" s="17"/>
    </row>
    <row r="1215" spans="3:3" x14ac:dyDescent="0.3">
      <c r="C1215" s="17"/>
    </row>
    <row r="1216" spans="3:3" x14ac:dyDescent="0.3">
      <c r="C1216" s="17"/>
    </row>
    <row r="1217" spans="3:3" x14ac:dyDescent="0.3">
      <c r="C1217" s="17"/>
    </row>
    <row r="1218" spans="3:3" x14ac:dyDescent="0.3">
      <c r="C1218" s="17"/>
    </row>
    <row r="1219" spans="3:3" x14ac:dyDescent="0.3">
      <c r="C1219" s="17"/>
    </row>
    <row r="1220" spans="3:3" x14ac:dyDescent="0.3">
      <c r="C1220" s="17"/>
    </row>
    <row r="1221" spans="3:3" x14ac:dyDescent="0.3">
      <c r="C1221" s="17"/>
    </row>
    <row r="1222" spans="3:3" x14ac:dyDescent="0.3">
      <c r="C1222" s="17"/>
    </row>
    <row r="1223" spans="3:3" x14ac:dyDescent="0.3">
      <c r="C1223" s="17"/>
    </row>
    <row r="1224" spans="3:3" x14ac:dyDescent="0.3">
      <c r="C1224" s="17"/>
    </row>
    <row r="1225" spans="3:3" x14ac:dyDescent="0.3">
      <c r="C1225" s="17"/>
    </row>
    <row r="1226" spans="3:3" x14ac:dyDescent="0.3">
      <c r="C1226" s="17"/>
    </row>
    <row r="1227" spans="3:3" x14ac:dyDescent="0.3">
      <c r="C1227" s="17"/>
    </row>
    <row r="1228" spans="3:3" x14ac:dyDescent="0.3">
      <c r="C1228" s="17"/>
    </row>
    <row r="1229" spans="3:3" x14ac:dyDescent="0.3">
      <c r="C1229" s="17"/>
    </row>
    <row r="1230" spans="3:3" x14ac:dyDescent="0.3">
      <c r="C1230" s="17"/>
    </row>
    <row r="1231" spans="3:3" x14ac:dyDescent="0.3">
      <c r="C1231" s="17"/>
    </row>
    <row r="1232" spans="3:3" x14ac:dyDescent="0.3">
      <c r="C1232" s="17"/>
    </row>
    <row r="1233" spans="3:3" x14ac:dyDescent="0.3">
      <c r="C1233" s="17"/>
    </row>
    <row r="1234" spans="3:3" x14ac:dyDescent="0.3">
      <c r="C1234" s="17"/>
    </row>
    <row r="1235" spans="3:3" x14ac:dyDescent="0.3">
      <c r="C1235" s="17"/>
    </row>
    <row r="1236" spans="3:3" x14ac:dyDescent="0.3">
      <c r="C1236" s="17"/>
    </row>
    <row r="1237" spans="3:3" x14ac:dyDescent="0.3">
      <c r="C1237" s="17"/>
    </row>
    <row r="1238" spans="3:3" x14ac:dyDescent="0.3">
      <c r="C1238" s="17"/>
    </row>
    <row r="1239" spans="3:3" x14ac:dyDescent="0.3">
      <c r="C1239" s="17"/>
    </row>
    <row r="1240" spans="3:3" x14ac:dyDescent="0.3">
      <c r="C1240" s="17"/>
    </row>
    <row r="1241" spans="3:3" x14ac:dyDescent="0.3">
      <c r="C1241" s="17"/>
    </row>
    <row r="1242" spans="3:3" x14ac:dyDescent="0.3">
      <c r="C1242" s="17"/>
    </row>
    <row r="1243" spans="3:3" x14ac:dyDescent="0.3">
      <c r="C1243" s="17"/>
    </row>
    <row r="1244" spans="3:3" x14ac:dyDescent="0.3">
      <c r="C1244" s="17"/>
    </row>
    <row r="1245" spans="3:3" x14ac:dyDescent="0.3">
      <c r="C1245" s="17"/>
    </row>
    <row r="1246" spans="3:3" x14ac:dyDescent="0.3">
      <c r="C1246" s="17"/>
    </row>
    <row r="1247" spans="3:3" x14ac:dyDescent="0.3">
      <c r="C1247" s="17"/>
    </row>
    <row r="1248" spans="3:3" x14ac:dyDescent="0.3">
      <c r="C1248" s="17"/>
    </row>
    <row r="1249" spans="3:3" x14ac:dyDescent="0.3">
      <c r="C1249" s="17"/>
    </row>
    <row r="1250" spans="3:3" x14ac:dyDescent="0.3">
      <c r="C1250" s="17"/>
    </row>
    <row r="1251" spans="3:3" x14ac:dyDescent="0.3">
      <c r="C1251" s="17"/>
    </row>
    <row r="1252" spans="3:3" x14ac:dyDescent="0.3">
      <c r="C1252" s="17"/>
    </row>
    <row r="1253" spans="3:3" x14ac:dyDescent="0.3">
      <c r="C1253" s="17"/>
    </row>
    <row r="1254" spans="3:3" x14ac:dyDescent="0.3">
      <c r="C1254" s="17"/>
    </row>
    <row r="1255" spans="3:3" x14ac:dyDescent="0.3">
      <c r="C1255" s="17"/>
    </row>
    <row r="1256" spans="3:3" x14ac:dyDescent="0.3">
      <c r="C1256" s="17"/>
    </row>
    <row r="1257" spans="3:3" x14ac:dyDescent="0.3">
      <c r="C1257" s="17"/>
    </row>
    <row r="1258" spans="3:3" x14ac:dyDescent="0.3">
      <c r="C1258" s="17"/>
    </row>
    <row r="1259" spans="3:3" x14ac:dyDescent="0.3">
      <c r="C1259" s="17"/>
    </row>
    <row r="1260" spans="3:3" x14ac:dyDescent="0.3">
      <c r="C1260" s="17"/>
    </row>
    <row r="1261" spans="3:3" x14ac:dyDescent="0.3">
      <c r="C1261" s="17"/>
    </row>
    <row r="1262" spans="3:3" x14ac:dyDescent="0.3">
      <c r="C1262" s="17"/>
    </row>
    <row r="1263" spans="3:3" x14ac:dyDescent="0.3">
      <c r="C1263" s="17"/>
    </row>
    <row r="1264" spans="3:3" x14ac:dyDescent="0.3">
      <c r="C1264" s="17"/>
    </row>
    <row r="1265" spans="3:3" x14ac:dyDescent="0.3">
      <c r="C1265" s="17"/>
    </row>
    <row r="1266" spans="3:3" x14ac:dyDescent="0.3">
      <c r="C1266" s="17"/>
    </row>
    <row r="1267" spans="3:3" x14ac:dyDescent="0.3">
      <c r="C1267" s="17"/>
    </row>
    <row r="1268" spans="3:3" x14ac:dyDescent="0.3">
      <c r="C1268" s="17"/>
    </row>
    <row r="1269" spans="3:3" x14ac:dyDescent="0.3">
      <c r="C1269" s="17"/>
    </row>
    <row r="1270" spans="3:3" x14ac:dyDescent="0.3">
      <c r="C1270" s="17"/>
    </row>
    <row r="1271" spans="3:3" x14ac:dyDescent="0.3">
      <c r="C1271" s="17"/>
    </row>
    <row r="1272" spans="3:3" x14ac:dyDescent="0.3">
      <c r="C1272" s="17"/>
    </row>
    <row r="1273" spans="3:3" x14ac:dyDescent="0.3">
      <c r="C1273" s="17"/>
    </row>
    <row r="1274" spans="3:3" x14ac:dyDescent="0.3">
      <c r="C1274" s="17"/>
    </row>
    <row r="1275" spans="3:3" x14ac:dyDescent="0.3">
      <c r="C1275" s="17"/>
    </row>
    <row r="1276" spans="3:3" x14ac:dyDescent="0.3">
      <c r="C1276" s="17"/>
    </row>
    <row r="1277" spans="3:3" x14ac:dyDescent="0.3">
      <c r="C1277" s="17"/>
    </row>
    <row r="1278" spans="3:3" x14ac:dyDescent="0.3">
      <c r="C1278" s="17"/>
    </row>
    <row r="1279" spans="3:3" x14ac:dyDescent="0.3">
      <c r="C1279" s="17"/>
    </row>
    <row r="1280" spans="3:3" x14ac:dyDescent="0.3">
      <c r="C1280" s="17"/>
    </row>
    <row r="1281" spans="3:3" x14ac:dyDescent="0.3">
      <c r="C1281" s="17"/>
    </row>
    <row r="1282" spans="3:3" x14ac:dyDescent="0.3">
      <c r="C1282" s="17"/>
    </row>
    <row r="1283" spans="3:3" x14ac:dyDescent="0.3">
      <c r="C1283" s="17"/>
    </row>
    <row r="1284" spans="3:3" x14ac:dyDescent="0.3">
      <c r="C1284" s="17"/>
    </row>
    <row r="1285" spans="3:3" x14ac:dyDescent="0.3">
      <c r="C1285" s="17"/>
    </row>
    <row r="1286" spans="3:3" x14ac:dyDescent="0.3">
      <c r="C1286" s="17"/>
    </row>
    <row r="1287" spans="3:3" x14ac:dyDescent="0.3">
      <c r="C1287" s="17"/>
    </row>
    <row r="1288" spans="3:3" x14ac:dyDescent="0.3">
      <c r="C1288" s="17"/>
    </row>
    <row r="1289" spans="3:3" x14ac:dyDescent="0.3">
      <c r="C1289" s="17"/>
    </row>
    <row r="1290" spans="3:3" x14ac:dyDescent="0.3">
      <c r="C1290" s="17"/>
    </row>
    <row r="1291" spans="3:3" x14ac:dyDescent="0.3">
      <c r="C1291" s="17"/>
    </row>
    <row r="1292" spans="3:3" x14ac:dyDescent="0.3">
      <c r="C1292" s="17"/>
    </row>
    <row r="1293" spans="3:3" x14ac:dyDescent="0.3">
      <c r="C1293" s="17"/>
    </row>
    <row r="1294" spans="3:3" x14ac:dyDescent="0.3">
      <c r="C1294" s="17"/>
    </row>
    <row r="1295" spans="3:3" x14ac:dyDescent="0.3">
      <c r="C1295" s="17"/>
    </row>
    <row r="1296" spans="3:3" x14ac:dyDescent="0.3">
      <c r="C1296" s="17"/>
    </row>
    <row r="1297" spans="3:3" x14ac:dyDescent="0.3">
      <c r="C1297" s="17"/>
    </row>
    <row r="1298" spans="3:3" x14ac:dyDescent="0.3">
      <c r="C1298" s="17"/>
    </row>
    <row r="1299" spans="3:3" x14ac:dyDescent="0.3">
      <c r="C1299" s="17"/>
    </row>
    <row r="1300" spans="3:3" x14ac:dyDescent="0.3">
      <c r="C1300" s="17"/>
    </row>
    <row r="1301" spans="3:3" x14ac:dyDescent="0.3">
      <c r="C1301" s="17"/>
    </row>
    <row r="1302" spans="3:3" x14ac:dyDescent="0.3">
      <c r="C1302" s="17"/>
    </row>
    <row r="1303" spans="3:3" x14ac:dyDescent="0.3">
      <c r="C1303" s="17"/>
    </row>
    <row r="1304" spans="3:3" x14ac:dyDescent="0.3">
      <c r="C1304" s="17"/>
    </row>
    <row r="1305" spans="3:3" x14ac:dyDescent="0.3">
      <c r="C1305" s="17"/>
    </row>
    <row r="1306" spans="3:3" x14ac:dyDescent="0.3">
      <c r="C1306" s="17"/>
    </row>
    <row r="1307" spans="3:3" x14ac:dyDescent="0.3">
      <c r="C1307" s="17"/>
    </row>
    <row r="1308" spans="3:3" x14ac:dyDescent="0.3">
      <c r="C1308" s="17"/>
    </row>
    <row r="1309" spans="3:3" x14ac:dyDescent="0.3">
      <c r="C1309" s="17"/>
    </row>
    <row r="1310" spans="3:3" x14ac:dyDescent="0.3">
      <c r="C1310" s="17"/>
    </row>
    <row r="1311" spans="3:3" x14ac:dyDescent="0.3">
      <c r="C1311" s="17"/>
    </row>
    <row r="1312" spans="3:3" x14ac:dyDescent="0.3">
      <c r="C1312" s="17"/>
    </row>
    <row r="1313" spans="3:3" x14ac:dyDescent="0.3">
      <c r="C1313" s="17"/>
    </row>
    <row r="1314" spans="3:3" x14ac:dyDescent="0.3">
      <c r="C1314" s="17"/>
    </row>
    <row r="1315" spans="3:3" x14ac:dyDescent="0.3">
      <c r="C1315" s="17"/>
    </row>
    <row r="1316" spans="3:3" x14ac:dyDescent="0.3">
      <c r="C1316" s="17"/>
    </row>
    <row r="1317" spans="3:3" x14ac:dyDescent="0.3">
      <c r="C1317" s="17"/>
    </row>
    <row r="1318" spans="3:3" x14ac:dyDescent="0.3">
      <c r="C1318" s="17"/>
    </row>
    <row r="1319" spans="3:3" x14ac:dyDescent="0.3">
      <c r="C1319" s="17"/>
    </row>
    <row r="1320" spans="3:3" x14ac:dyDescent="0.3">
      <c r="C1320" s="17"/>
    </row>
    <row r="1321" spans="3:3" x14ac:dyDescent="0.3">
      <c r="C1321" s="17"/>
    </row>
    <row r="1322" spans="3:3" x14ac:dyDescent="0.3">
      <c r="C1322" s="17"/>
    </row>
    <row r="1323" spans="3:3" x14ac:dyDescent="0.3">
      <c r="C1323" s="17"/>
    </row>
    <row r="1324" spans="3:3" x14ac:dyDescent="0.3">
      <c r="C1324" s="17"/>
    </row>
    <row r="1325" spans="3:3" x14ac:dyDescent="0.3">
      <c r="C1325" s="17"/>
    </row>
    <row r="1326" spans="3:3" x14ac:dyDescent="0.3">
      <c r="C1326" s="17"/>
    </row>
    <row r="1327" spans="3:3" x14ac:dyDescent="0.3">
      <c r="C1327" s="17"/>
    </row>
    <row r="1328" spans="3:3" x14ac:dyDescent="0.3">
      <c r="C1328" s="17"/>
    </row>
    <row r="1329" spans="3:3" x14ac:dyDescent="0.3">
      <c r="C1329" s="17"/>
    </row>
    <row r="1330" spans="3:3" x14ac:dyDescent="0.3">
      <c r="C1330" s="17"/>
    </row>
    <row r="1331" spans="3:3" x14ac:dyDescent="0.3">
      <c r="C1331" s="17"/>
    </row>
    <row r="1332" spans="3:3" x14ac:dyDescent="0.3">
      <c r="C1332" s="17"/>
    </row>
    <row r="1333" spans="3:3" x14ac:dyDescent="0.3">
      <c r="C1333" s="17"/>
    </row>
    <row r="1334" spans="3:3" x14ac:dyDescent="0.3">
      <c r="C1334" s="17"/>
    </row>
    <row r="1335" spans="3:3" x14ac:dyDescent="0.3">
      <c r="C1335" s="17"/>
    </row>
    <row r="1336" spans="3:3" x14ac:dyDescent="0.3">
      <c r="C1336" s="17"/>
    </row>
    <row r="1337" spans="3:3" x14ac:dyDescent="0.3">
      <c r="C1337" s="17"/>
    </row>
    <row r="1338" spans="3:3" x14ac:dyDescent="0.3">
      <c r="C1338" s="17"/>
    </row>
    <row r="1339" spans="3:3" x14ac:dyDescent="0.3">
      <c r="C1339" s="17"/>
    </row>
    <row r="1340" spans="3:3" x14ac:dyDescent="0.3">
      <c r="C1340" s="17"/>
    </row>
    <row r="1341" spans="3:3" x14ac:dyDescent="0.3">
      <c r="C1341" s="17"/>
    </row>
    <row r="1342" spans="3:3" x14ac:dyDescent="0.3">
      <c r="C1342" s="17"/>
    </row>
    <row r="1343" spans="3:3" x14ac:dyDescent="0.3">
      <c r="C1343" s="17"/>
    </row>
    <row r="1344" spans="3:3" x14ac:dyDescent="0.3">
      <c r="C1344" s="17"/>
    </row>
    <row r="1345" spans="3:3" x14ac:dyDescent="0.3">
      <c r="C1345" s="17"/>
    </row>
    <row r="1346" spans="3:3" x14ac:dyDescent="0.3">
      <c r="C1346" s="17"/>
    </row>
    <row r="1347" spans="3:3" x14ac:dyDescent="0.3">
      <c r="C1347" s="17"/>
    </row>
    <row r="1348" spans="3:3" x14ac:dyDescent="0.3">
      <c r="C1348" s="17"/>
    </row>
    <row r="1349" spans="3:3" x14ac:dyDescent="0.3">
      <c r="C1349" s="17"/>
    </row>
    <row r="1350" spans="3:3" x14ac:dyDescent="0.3">
      <c r="C1350" s="17"/>
    </row>
    <row r="1351" spans="3:3" x14ac:dyDescent="0.3">
      <c r="C1351" s="17"/>
    </row>
    <row r="1352" spans="3:3" x14ac:dyDescent="0.3">
      <c r="C1352" s="17"/>
    </row>
    <row r="1353" spans="3:3" x14ac:dyDescent="0.3">
      <c r="C1353" s="17"/>
    </row>
    <row r="1354" spans="3:3" x14ac:dyDescent="0.3">
      <c r="C1354" s="17"/>
    </row>
    <row r="1355" spans="3:3" x14ac:dyDescent="0.3">
      <c r="C1355" s="17"/>
    </row>
    <row r="1356" spans="3:3" x14ac:dyDescent="0.3">
      <c r="C1356" s="17"/>
    </row>
    <row r="1357" spans="3:3" x14ac:dyDescent="0.3">
      <c r="C1357" s="17"/>
    </row>
    <row r="1358" spans="3:3" x14ac:dyDescent="0.3">
      <c r="C1358" s="17"/>
    </row>
    <row r="1359" spans="3:3" x14ac:dyDescent="0.3">
      <c r="C1359" s="17"/>
    </row>
    <row r="1360" spans="3:3" x14ac:dyDescent="0.3">
      <c r="C1360" s="17"/>
    </row>
    <row r="1361" spans="3:3" x14ac:dyDescent="0.3">
      <c r="C1361" s="17"/>
    </row>
    <row r="1362" spans="3:3" x14ac:dyDescent="0.3">
      <c r="C1362" s="17"/>
    </row>
    <row r="1363" spans="3:3" x14ac:dyDescent="0.3">
      <c r="C1363" s="17"/>
    </row>
    <row r="1364" spans="3:3" x14ac:dyDescent="0.3">
      <c r="C1364" s="17"/>
    </row>
    <row r="1365" spans="3:3" x14ac:dyDescent="0.3">
      <c r="C1365" s="17"/>
    </row>
    <row r="1366" spans="3:3" x14ac:dyDescent="0.3">
      <c r="C1366" s="17"/>
    </row>
    <row r="1367" spans="3:3" x14ac:dyDescent="0.3">
      <c r="C1367" s="17"/>
    </row>
    <row r="1368" spans="3:3" x14ac:dyDescent="0.3">
      <c r="C1368" s="17"/>
    </row>
    <row r="1369" spans="3:3" x14ac:dyDescent="0.3">
      <c r="C1369" s="17"/>
    </row>
    <row r="1370" spans="3:3" x14ac:dyDescent="0.3">
      <c r="C1370" s="17"/>
    </row>
    <row r="1371" spans="3:3" x14ac:dyDescent="0.3">
      <c r="C1371" s="17"/>
    </row>
    <row r="1372" spans="3:3" x14ac:dyDescent="0.3">
      <c r="C1372" s="17"/>
    </row>
    <row r="1373" spans="3:3" x14ac:dyDescent="0.3">
      <c r="C1373" s="17"/>
    </row>
    <row r="1374" spans="3:3" x14ac:dyDescent="0.3">
      <c r="C1374" s="17"/>
    </row>
    <row r="1375" spans="3:3" x14ac:dyDescent="0.3">
      <c r="C1375" s="17"/>
    </row>
    <row r="1376" spans="3:3" x14ac:dyDescent="0.3">
      <c r="C1376" s="17"/>
    </row>
    <row r="1377" spans="3:3" x14ac:dyDescent="0.3">
      <c r="C1377" s="17"/>
    </row>
    <row r="1378" spans="3:3" x14ac:dyDescent="0.3">
      <c r="C1378" s="17"/>
    </row>
    <row r="1379" spans="3:3" x14ac:dyDescent="0.3">
      <c r="C1379" s="17"/>
    </row>
    <row r="1380" spans="3:3" x14ac:dyDescent="0.3">
      <c r="C1380" s="17"/>
    </row>
    <row r="1381" spans="3:3" x14ac:dyDescent="0.3">
      <c r="C1381" s="17"/>
    </row>
    <row r="1382" spans="3:3" x14ac:dyDescent="0.3">
      <c r="C1382" s="17"/>
    </row>
    <row r="1383" spans="3:3" x14ac:dyDescent="0.3">
      <c r="C1383" s="17"/>
    </row>
    <row r="1384" spans="3:3" x14ac:dyDescent="0.3">
      <c r="C1384" s="17"/>
    </row>
    <row r="1385" spans="3:3" x14ac:dyDescent="0.3">
      <c r="C1385" s="17"/>
    </row>
    <row r="1386" spans="3:3" x14ac:dyDescent="0.3">
      <c r="C1386" s="17"/>
    </row>
    <row r="1387" spans="3:3" x14ac:dyDescent="0.3">
      <c r="C1387" s="17"/>
    </row>
    <row r="1388" spans="3:3" x14ac:dyDescent="0.3">
      <c r="C1388" s="17"/>
    </row>
    <row r="1389" spans="3:3" x14ac:dyDescent="0.3">
      <c r="C1389" s="17"/>
    </row>
    <row r="1390" spans="3:3" x14ac:dyDescent="0.3">
      <c r="C1390" s="17"/>
    </row>
    <row r="1391" spans="3:3" x14ac:dyDescent="0.3">
      <c r="C1391" s="17"/>
    </row>
    <row r="1392" spans="3:3" x14ac:dyDescent="0.3">
      <c r="C1392" s="17"/>
    </row>
    <row r="1393" spans="3:3" x14ac:dyDescent="0.3">
      <c r="C1393" s="17"/>
    </row>
    <row r="1394" spans="3:3" x14ac:dyDescent="0.3">
      <c r="C1394" s="17"/>
    </row>
    <row r="1395" spans="3:3" x14ac:dyDescent="0.3">
      <c r="C1395" s="17"/>
    </row>
    <row r="1396" spans="3:3" x14ac:dyDescent="0.3">
      <c r="C1396" s="17"/>
    </row>
    <row r="1397" spans="3:3" x14ac:dyDescent="0.3">
      <c r="C1397" s="17"/>
    </row>
    <row r="1398" spans="3:3" x14ac:dyDescent="0.3">
      <c r="C1398" s="17"/>
    </row>
    <row r="1399" spans="3:3" x14ac:dyDescent="0.3">
      <c r="C1399" s="17"/>
    </row>
    <row r="1400" spans="3:3" x14ac:dyDescent="0.3">
      <c r="C1400" s="17"/>
    </row>
    <row r="1401" spans="3:3" x14ac:dyDescent="0.3">
      <c r="C1401" s="17"/>
    </row>
    <row r="1402" spans="3:3" x14ac:dyDescent="0.3">
      <c r="C1402" s="17"/>
    </row>
    <row r="1403" spans="3:3" x14ac:dyDescent="0.3">
      <c r="C1403" s="17"/>
    </row>
    <row r="1404" spans="3:3" x14ac:dyDescent="0.3">
      <c r="C1404" s="17"/>
    </row>
    <row r="1405" spans="3:3" x14ac:dyDescent="0.3">
      <c r="C1405" s="17"/>
    </row>
    <row r="1406" spans="3:3" x14ac:dyDescent="0.3">
      <c r="C1406" s="17"/>
    </row>
    <row r="1407" spans="3:3" x14ac:dyDescent="0.3">
      <c r="C1407" s="17"/>
    </row>
    <row r="1408" spans="3:3" x14ac:dyDescent="0.3">
      <c r="C1408" s="17"/>
    </row>
    <row r="1409" spans="3:3" x14ac:dyDescent="0.3">
      <c r="C1409" s="17"/>
    </row>
    <row r="1410" spans="3:3" x14ac:dyDescent="0.3">
      <c r="C1410" s="17"/>
    </row>
    <row r="1411" spans="3:3" x14ac:dyDescent="0.3">
      <c r="C1411" s="17"/>
    </row>
    <row r="1412" spans="3:3" x14ac:dyDescent="0.3">
      <c r="C1412" s="17"/>
    </row>
    <row r="1413" spans="3:3" x14ac:dyDescent="0.3">
      <c r="C1413" s="17"/>
    </row>
    <row r="1414" spans="3:3" x14ac:dyDescent="0.3">
      <c r="C1414" s="17"/>
    </row>
    <row r="1415" spans="3:3" x14ac:dyDescent="0.3">
      <c r="C1415" s="17"/>
    </row>
    <row r="1416" spans="3:3" x14ac:dyDescent="0.3">
      <c r="C1416" s="17"/>
    </row>
    <row r="1417" spans="3:3" x14ac:dyDescent="0.3">
      <c r="C1417" s="17"/>
    </row>
    <row r="1418" spans="3:3" x14ac:dyDescent="0.3">
      <c r="C1418" s="17"/>
    </row>
    <row r="1419" spans="3:3" x14ac:dyDescent="0.3">
      <c r="C1419" s="17"/>
    </row>
    <row r="1420" spans="3:3" x14ac:dyDescent="0.3">
      <c r="C1420" s="17"/>
    </row>
    <row r="1421" spans="3:3" x14ac:dyDescent="0.3">
      <c r="C1421" s="17"/>
    </row>
    <row r="1422" spans="3:3" x14ac:dyDescent="0.3">
      <c r="C1422" s="17"/>
    </row>
    <row r="1423" spans="3:3" x14ac:dyDescent="0.3">
      <c r="C1423" s="17"/>
    </row>
    <row r="1424" spans="3:3" x14ac:dyDescent="0.3">
      <c r="C1424" s="17"/>
    </row>
    <row r="1425" spans="3:3" x14ac:dyDescent="0.3">
      <c r="C1425" s="17"/>
    </row>
    <row r="1426" spans="3:3" x14ac:dyDescent="0.3">
      <c r="C1426" s="17"/>
    </row>
    <row r="1427" spans="3:3" x14ac:dyDescent="0.3">
      <c r="C1427" s="17"/>
    </row>
    <row r="1428" spans="3:3" x14ac:dyDescent="0.3">
      <c r="C1428" s="17"/>
    </row>
    <row r="1429" spans="3:3" x14ac:dyDescent="0.3">
      <c r="C1429" s="17"/>
    </row>
    <row r="1430" spans="3:3" x14ac:dyDescent="0.3">
      <c r="C1430" s="17"/>
    </row>
    <row r="1431" spans="3:3" x14ac:dyDescent="0.3">
      <c r="C1431" s="17"/>
    </row>
    <row r="1432" spans="3:3" x14ac:dyDescent="0.3">
      <c r="C1432" s="17"/>
    </row>
    <row r="1433" spans="3:3" x14ac:dyDescent="0.3">
      <c r="C1433" s="17"/>
    </row>
    <row r="1434" spans="3:3" x14ac:dyDescent="0.3">
      <c r="C1434" s="17"/>
    </row>
    <row r="1435" spans="3:3" x14ac:dyDescent="0.3">
      <c r="C1435" s="17"/>
    </row>
    <row r="1436" spans="3:3" x14ac:dyDescent="0.3">
      <c r="C1436" s="17"/>
    </row>
    <row r="1437" spans="3:3" x14ac:dyDescent="0.3">
      <c r="C1437" s="17"/>
    </row>
    <row r="1438" spans="3:3" x14ac:dyDescent="0.3">
      <c r="C1438" s="17"/>
    </row>
    <row r="1439" spans="3:3" x14ac:dyDescent="0.3">
      <c r="C1439" s="17"/>
    </row>
    <row r="1440" spans="3:3" x14ac:dyDescent="0.3">
      <c r="C1440" s="17"/>
    </row>
    <row r="1441" spans="3:3" x14ac:dyDescent="0.3">
      <c r="C1441" s="17"/>
    </row>
    <row r="1442" spans="3:3" x14ac:dyDescent="0.3">
      <c r="C1442" s="17"/>
    </row>
    <row r="1443" spans="3:3" x14ac:dyDescent="0.3">
      <c r="C1443" s="17"/>
    </row>
    <row r="1444" spans="3:3" x14ac:dyDescent="0.3">
      <c r="C1444" s="17"/>
    </row>
    <row r="1445" spans="3:3" x14ac:dyDescent="0.3">
      <c r="C1445" s="17"/>
    </row>
    <row r="1446" spans="3:3" x14ac:dyDescent="0.3">
      <c r="C1446" s="17"/>
    </row>
    <row r="1447" spans="3:3" x14ac:dyDescent="0.3">
      <c r="C1447" s="17"/>
    </row>
    <row r="1448" spans="3:3" x14ac:dyDescent="0.3">
      <c r="C1448" s="17"/>
    </row>
    <row r="1449" spans="3:3" x14ac:dyDescent="0.3">
      <c r="C1449" s="17"/>
    </row>
    <row r="1450" spans="3:3" x14ac:dyDescent="0.3">
      <c r="C1450" s="17"/>
    </row>
    <row r="1451" spans="3:3" x14ac:dyDescent="0.3">
      <c r="C1451" s="17"/>
    </row>
    <row r="1452" spans="3:3" x14ac:dyDescent="0.3">
      <c r="C1452" s="17"/>
    </row>
    <row r="1453" spans="3:3" x14ac:dyDescent="0.3">
      <c r="C1453" s="17"/>
    </row>
    <row r="1454" spans="3:3" x14ac:dyDescent="0.3">
      <c r="C1454" s="17"/>
    </row>
    <row r="1455" spans="3:3" x14ac:dyDescent="0.3">
      <c r="C1455" s="17"/>
    </row>
    <row r="1456" spans="3:3" x14ac:dyDescent="0.3">
      <c r="C1456" s="17"/>
    </row>
    <row r="1457" spans="3:3" x14ac:dyDescent="0.3">
      <c r="C1457" s="17"/>
    </row>
    <row r="1458" spans="3:3" x14ac:dyDescent="0.3">
      <c r="C1458" s="17"/>
    </row>
    <row r="1459" spans="3:3" x14ac:dyDescent="0.3">
      <c r="C1459" s="17"/>
    </row>
    <row r="1460" spans="3:3" x14ac:dyDescent="0.3">
      <c r="C1460" s="17"/>
    </row>
    <row r="1461" spans="3:3" x14ac:dyDescent="0.3">
      <c r="C1461" s="17"/>
    </row>
    <row r="1462" spans="3:3" x14ac:dyDescent="0.3">
      <c r="C1462" s="17"/>
    </row>
    <row r="1463" spans="3:3" x14ac:dyDescent="0.3">
      <c r="C1463" s="17"/>
    </row>
    <row r="1464" spans="3:3" x14ac:dyDescent="0.3">
      <c r="C1464" s="17"/>
    </row>
    <row r="1465" spans="3:3" x14ac:dyDescent="0.3">
      <c r="C1465" s="17"/>
    </row>
    <row r="1466" spans="3:3" x14ac:dyDescent="0.3">
      <c r="C1466" s="17"/>
    </row>
    <row r="1467" spans="3:3" x14ac:dyDescent="0.3">
      <c r="C1467" s="17"/>
    </row>
    <row r="1468" spans="3:3" x14ac:dyDescent="0.3">
      <c r="C1468" s="17"/>
    </row>
    <row r="1469" spans="3:3" x14ac:dyDescent="0.3">
      <c r="C1469" s="17"/>
    </row>
    <row r="1470" spans="3:3" x14ac:dyDescent="0.3">
      <c r="C1470" s="17"/>
    </row>
    <row r="1471" spans="3:3" x14ac:dyDescent="0.3">
      <c r="C1471" s="17"/>
    </row>
    <row r="1472" spans="3:3" x14ac:dyDescent="0.3">
      <c r="C1472" s="17"/>
    </row>
    <row r="1473" spans="3:3" x14ac:dyDescent="0.3">
      <c r="C1473" s="17"/>
    </row>
    <row r="1474" spans="3:3" x14ac:dyDescent="0.3">
      <c r="C1474" s="17"/>
    </row>
    <row r="1475" spans="3:3" x14ac:dyDescent="0.3">
      <c r="C1475" s="17"/>
    </row>
    <row r="1476" spans="3:3" x14ac:dyDescent="0.3">
      <c r="C1476" s="17"/>
    </row>
    <row r="1477" spans="3:3" x14ac:dyDescent="0.3">
      <c r="C1477" s="17"/>
    </row>
    <row r="1478" spans="3:3" x14ac:dyDescent="0.3">
      <c r="C1478" s="17"/>
    </row>
    <row r="1479" spans="3:3" x14ac:dyDescent="0.3">
      <c r="C1479" s="17"/>
    </row>
    <row r="1480" spans="3:3" x14ac:dyDescent="0.3">
      <c r="C1480" s="17"/>
    </row>
    <row r="1481" spans="3:3" x14ac:dyDescent="0.3">
      <c r="C1481" s="17"/>
    </row>
    <row r="1482" spans="3:3" x14ac:dyDescent="0.3">
      <c r="C1482" s="17"/>
    </row>
    <row r="1483" spans="3:3" x14ac:dyDescent="0.3">
      <c r="C1483" s="17"/>
    </row>
    <row r="1484" spans="3:3" x14ac:dyDescent="0.3">
      <c r="C1484" s="17"/>
    </row>
    <row r="1485" spans="3:3" x14ac:dyDescent="0.3">
      <c r="C1485" s="17"/>
    </row>
    <row r="1486" spans="3:3" x14ac:dyDescent="0.3">
      <c r="C1486" s="17"/>
    </row>
    <row r="1487" spans="3:3" x14ac:dyDescent="0.3">
      <c r="C1487" s="17"/>
    </row>
    <row r="1488" spans="3:3" x14ac:dyDescent="0.3">
      <c r="C1488" s="17"/>
    </row>
    <row r="1489" spans="3:3" x14ac:dyDescent="0.3">
      <c r="C1489" s="17"/>
    </row>
    <row r="1490" spans="3:3" x14ac:dyDescent="0.3">
      <c r="C1490" s="17"/>
    </row>
    <row r="1491" spans="3:3" x14ac:dyDescent="0.3">
      <c r="C1491" s="17"/>
    </row>
    <row r="1492" spans="3:3" x14ac:dyDescent="0.3">
      <c r="C1492" s="17"/>
    </row>
    <row r="1493" spans="3:3" x14ac:dyDescent="0.3">
      <c r="C1493" s="17"/>
    </row>
    <row r="1494" spans="3:3" x14ac:dyDescent="0.3">
      <c r="C1494" s="17"/>
    </row>
    <row r="1495" spans="3:3" x14ac:dyDescent="0.3">
      <c r="C1495" s="17"/>
    </row>
    <row r="1496" spans="3:3" x14ac:dyDescent="0.3">
      <c r="C1496" s="17"/>
    </row>
    <row r="1497" spans="3:3" x14ac:dyDescent="0.3">
      <c r="C1497" s="17"/>
    </row>
    <row r="1498" spans="3:3" x14ac:dyDescent="0.3">
      <c r="C1498" s="17"/>
    </row>
    <row r="1499" spans="3:3" x14ac:dyDescent="0.3">
      <c r="C1499" s="17"/>
    </row>
    <row r="1500" spans="3:3" x14ac:dyDescent="0.3">
      <c r="C1500" s="17"/>
    </row>
    <row r="1501" spans="3:3" x14ac:dyDescent="0.3">
      <c r="C1501" s="17"/>
    </row>
    <row r="1502" spans="3:3" x14ac:dyDescent="0.3">
      <c r="C1502" s="17"/>
    </row>
    <row r="1503" spans="3:3" x14ac:dyDescent="0.3">
      <c r="C1503" s="17"/>
    </row>
    <row r="1504" spans="3:3" x14ac:dyDescent="0.3">
      <c r="C1504" s="17"/>
    </row>
    <row r="1505" spans="3:3" x14ac:dyDescent="0.3">
      <c r="C1505" s="17"/>
    </row>
    <row r="1506" spans="3:3" x14ac:dyDescent="0.3">
      <c r="C1506" s="17"/>
    </row>
    <row r="1507" spans="3:3" x14ac:dyDescent="0.3">
      <c r="C1507" s="17"/>
    </row>
    <row r="1508" spans="3:3" x14ac:dyDescent="0.3">
      <c r="C1508" s="17"/>
    </row>
    <row r="1509" spans="3:3" x14ac:dyDescent="0.3">
      <c r="C1509" s="17"/>
    </row>
    <row r="1510" spans="3:3" x14ac:dyDescent="0.3">
      <c r="C1510" s="17"/>
    </row>
    <row r="1511" spans="3:3" x14ac:dyDescent="0.3">
      <c r="C1511" s="17"/>
    </row>
    <row r="1512" spans="3:3" x14ac:dyDescent="0.3">
      <c r="C1512" s="17"/>
    </row>
    <row r="1513" spans="3:3" x14ac:dyDescent="0.3">
      <c r="C1513" s="17"/>
    </row>
    <row r="1514" spans="3:3" x14ac:dyDescent="0.3">
      <c r="C1514" s="17"/>
    </row>
    <row r="1515" spans="3:3" x14ac:dyDescent="0.3">
      <c r="C1515" s="17"/>
    </row>
    <row r="1516" spans="3:3" x14ac:dyDescent="0.3">
      <c r="C1516" s="17"/>
    </row>
    <row r="1517" spans="3:3" x14ac:dyDescent="0.3">
      <c r="C1517" s="17"/>
    </row>
    <row r="1518" spans="3:3" x14ac:dyDescent="0.3">
      <c r="C1518" s="17"/>
    </row>
    <row r="1519" spans="3:3" x14ac:dyDescent="0.3">
      <c r="C1519" s="17"/>
    </row>
    <row r="1520" spans="3:3" x14ac:dyDescent="0.3">
      <c r="C1520" s="17"/>
    </row>
    <row r="1521" spans="3:3" x14ac:dyDescent="0.3">
      <c r="C1521" s="17"/>
    </row>
    <row r="1522" spans="3:3" x14ac:dyDescent="0.3">
      <c r="C1522" s="17"/>
    </row>
    <row r="1523" spans="3:3" x14ac:dyDescent="0.3">
      <c r="C1523" s="17"/>
    </row>
    <row r="1524" spans="3:3" x14ac:dyDescent="0.3">
      <c r="C1524" s="17"/>
    </row>
    <row r="1525" spans="3:3" x14ac:dyDescent="0.3">
      <c r="C1525" s="17"/>
    </row>
    <row r="1526" spans="3:3" x14ac:dyDescent="0.3">
      <c r="C1526" s="17"/>
    </row>
    <row r="1527" spans="3:3" x14ac:dyDescent="0.3">
      <c r="C1527" s="17"/>
    </row>
    <row r="1528" spans="3:3" x14ac:dyDescent="0.3">
      <c r="C1528" s="17"/>
    </row>
    <row r="1529" spans="3:3" x14ac:dyDescent="0.3">
      <c r="C1529" s="17"/>
    </row>
    <row r="1530" spans="3:3" x14ac:dyDescent="0.3">
      <c r="C1530" s="17"/>
    </row>
    <row r="1531" spans="3:3" x14ac:dyDescent="0.3">
      <c r="C1531" s="17"/>
    </row>
    <row r="1532" spans="3:3" x14ac:dyDescent="0.3">
      <c r="C1532" s="17"/>
    </row>
    <row r="1533" spans="3:3" x14ac:dyDescent="0.3">
      <c r="C1533" s="17"/>
    </row>
    <row r="1534" spans="3:3" x14ac:dyDescent="0.3">
      <c r="C1534" s="17"/>
    </row>
    <row r="1535" spans="3:3" x14ac:dyDescent="0.3">
      <c r="C1535" s="17"/>
    </row>
    <row r="1536" spans="3:3" x14ac:dyDescent="0.3">
      <c r="C1536" s="17"/>
    </row>
    <row r="1537" spans="3:3" x14ac:dyDescent="0.3">
      <c r="C1537" s="17"/>
    </row>
    <row r="1538" spans="3:3" x14ac:dyDescent="0.3">
      <c r="C1538" s="17"/>
    </row>
    <row r="1539" spans="3:3" x14ac:dyDescent="0.3">
      <c r="C1539" s="17"/>
    </row>
    <row r="1540" spans="3:3" x14ac:dyDescent="0.3">
      <c r="C1540" s="17"/>
    </row>
    <row r="1541" spans="3:3" x14ac:dyDescent="0.3">
      <c r="C1541" s="17"/>
    </row>
    <row r="1542" spans="3:3" x14ac:dyDescent="0.3">
      <c r="C1542" s="17"/>
    </row>
    <row r="1543" spans="3:3" x14ac:dyDescent="0.3">
      <c r="C1543" s="17"/>
    </row>
    <row r="1544" spans="3:3" x14ac:dyDescent="0.3">
      <c r="C1544" s="17"/>
    </row>
    <row r="1545" spans="3:3" x14ac:dyDescent="0.3">
      <c r="C1545" s="17"/>
    </row>
    <row r="1546" spans="3:3" x14ac:dyDescent="0.3">
      <c r="C1546" s="17"/>
    </row>
    <row r="1547" spans="3:3" x14ac:dyDescent="0.3">
      <c r="C1547" s="17"/>
    </row>
    <row r="1548" spans="3:3" x14ac:dyDescent="0.3">
      <c r="C1548" s="17"/>
    </row>
    <row r="1549" spans="3:3" x14ac:dyDescent="0.3">
      <c r="C1549" s="17"/>
    </row>
    <row r="1550" spans="3:3" x14ac:dyDescent="0.3">
      <c r="C1550" s="17"/>
    </row>
    <row r="1551" spans="3:3" x14ac:dyDescent="0.3">
      <c r="C1551" s="17"/>
    </row>
    <row r="1552" spans="3:3" x14ac:dyDescent="0.3">
      <c r="C1552" s="17"/>
    </row>
    <row r="1553" spans="3:3" x14ac:dyDescent="0.3">
      <c r="C1553" s="17"/>
    </row>
    <row r="1554" spans="3:3" x14ac:dyDescent="0.3">
      <c r="C1554" s="17"/>
    </row>
    <row r="1555" spans="3:3" x14ac:dyDescent="0.3">
      <c r="C1555" s="17"/>
    </row>
    <row r="1556" spans="3:3" x14ac:dyDescent="0.3">
      <c r="C1556" s="17"/>
    </row>
    <row r="1557" spans="3:3" x14ac:dyDescent="0.3">
      <c r="C1557" s="17"/>
    </row>
    <row r="1558" spans="3:3" x14ac:dyDescent="0.3">
      <c r="C1558" s="17"/>
    </row>
    <row r="1559" spans="3:3" x14ac:dyDescent="0.3">
      <c r="C1559" s="17"/>
    </row>
    <row r="1560" spans="3:3" x14ac:dyDescent="0.3">
      <c r="C1560" s="17"/>
    </row>
    <row r="1561" spans="3:3" x14ac:dyDescent="0.3">
      <c r="C1561" s="17"/>
    </row>
    <row r="1562" spans="3:3" x14ac:dyDescent="0.3">
      <c r="C1562" s="17"/>
    </row>
    <row r="1563" spans="3:3" x14ac:dyDescent="0.3">
      <c r="C1563" s="17"/>
    </row>
    <row r="1564" spans="3:3" x14ac:dyDescent="0.3">
      <c r="C1564" s="17"/>
    </row>
    <row r="1565" spans="3:3" x14ac:dyDescent="0.3">
      <c r="C1565" s="17"/>
    </row>
    <row r="1566" spans="3:3" x14ac:dyDescent="0.3">
      <c r="C1566" s="17"/>
    </row>
    <row r="1567" spans="3:3" x14ac:dyDescent="0.3">
      <c r="C1567" s="17"/>
    </row>
    <row r="1568" spans="3:3" x14ac:dyDescent="0.3">
      <c r="C1568" s="17"/>
    </row>
    <row r="1569" spans="3:3" x14ac:dyDescent="0.3">
      <c r="C1569" s="17"/>
    </row>
    <row r="1570" spans="3:3" x14ac:dyDescent="0.3">
      <c r="C1570" s="17"/>
    </row>
    <row r="1571" spans="3:3" x14ac:dyDescent="0.3">
      <c r="C1571" s="17"/>
    </row>
    <row r="1572" spans="3:3" x14ac:dyDescent="0.3">
      <c r="C1572" s="17"/>
    </row>
    <row r="1573" spans="3:3" x14ac:dyDescent="0.3">
      <c r="C1573" s="17"/>
    </row>
    <row r="1574" spans="3:3" x14ac:dyDescent="0.3">
      <c r="C1574" s="17"/>
    </row>
    <row r="1575" spans="3:3" x14ac:dyDescent="0.3">
      <c r="C1575" s="17"/>
    </row>
    <row r="1576" spans="3:3" x14ac:dyDescent="0.3">
      <c r="C1576" s="17"/>
    </row>
    <row r="1577" spans="3:3" x14ac:dyDescent="0.3">
      <c r="C1577" s="17"/>
    </row>
    <row r="1578" spans="3:3" x14ac:dyDescent="0.3">
      <c r="C1578" s="17"/>
    </row>
    <row r="1579" spans="3:3" x14ac:dyDescent="0.3">
      <c r="C1579" s="17"/>
    </row>
    <row r="1580" spans="3:3" x14ac:dyDescent="0.3">
      <c r="C1580" s="17"/>
    </row>
    <row r="1581" spans="3:3" x14ac:dyDescent="0.3">
      <c r="C1581" s="17"/>
    </row>
    <row r="1582" spans="3:3" x14ac:dyDescent="0.3">
      <c r="C1582" s="17"/>
    </row>
    <row r="1583" spans="3:3" x14ac:dyDescent="0.3">
      <c r="C1583" s="17"/>
    </row>
    <row r="1584" spans="3:3" x14ac:dyDescent="0.3">
      <c r="C1584" s="17"/>
    </row>
    <row r="1585" spans="3:3" x14ac:dyDescent="0.3">
      <c r="C1585" s="17"/>
    </row>
    <row r="1586" spans="3:3" x14ac:dyDescent="0.3">
      <c r="C1586" s="17"/>
    </row>
    <row r="1587" spans="3:3" x14ac:dyDescent="0.3">
      <c r="C1587" s="17"/>
    </row>
    <row r="1588" spans="3:3" x14ac:dyDescent="0.3">
      <c r="C1588" s="17"/>
    </row>
    <row r="1589" spans="3:3" x14ac:dyDescent="0.3">
      <c r="C1589" s="17"/>
    </row>
    <row r="1590" spans="3:3" x14ac:dyDescent="0.3">
      <c r="C1590" s="17"/>
    </row>
    <row r="1591" spans="3:3" x14ac:dyDescent="0.3">
      <c r="C1591" s="17"/>
    </row>
    <row r="1592" spans="3:3" x14ac:dyDescent="0.3">
      <c r="C1592" s="17"/>
    </row>
    <row r="1593" spans="3:3" x14ac:dyDescent="0.3">
      <c r="C1593" s="17"/>
    </row>
    <row r="1594" spans="3:3" x14ac:dyDescent="0.3">
      <c r="C1594" s="17"/>
    </row>
    <row r="1595" spans="3:3" x14ac:dyDescent="0.3">
      <c r="C1595" s="17"/>
    </row>
    <row r="1596" spans="3:3" x14ac:dyDescent="0.3">
      <c r="C1596" s="17"/>
    </row>
    <row r="1597" spans="3:3" x14ac:dyDescent="0.3">
      <c r="C1597" s="17"/>
    </row>
    <row r="1598" spans="3:3" x14ac:dyDescent="0.3">
      <c r="C1598" s="17"/>
    </row>
    <row r="1599" spans="3:3" x14ac:dyDescent="0.3">
      <c r="C1599" s="17"/>
    </row>
    <row r="1600" spans="3:3" x14ac:dyDescent="0.3">
      <c r="C1600" s="17"/>
    </row>
    <row r="1601" spans="3:3" x14ac:dyDescent="0.3">
      <c r="C1601" s="17"/>
    </row>
    <row r="1602" spans="3:3" x14ac:dyDescent="0.3">
      <c r="C1602" s="17"/>
    </row>
    <row r="1603" spans="3:3" x14ac:dyDescent="0.3">
      <c r="C1603" s="17"/>
    </row>
    <row r="1604" spans="3:3" x14ac:dyDescent="0.3">
      <c r="C1604" s="17"/>
    </row>
    <row r="1605" spans="3:3" x14ac:dyDescent="0.3">
      <c r="C1605" s="17"/>
    </row>
    <row r="1606" spans="3:3" x14ac:dyDescent="0.3">
      <c r="C1606" s="17"/>
    </row>
    <row r="1607" spans="3:3" x14ac:dyDescent="0.3">
      <c r="C1607" s="17"/>
    </row>
    <row r="1608" spans="3:3" x14ac:dyDescent="0.3">
      <c r="C1608" s="17"/>
    </row>
    <row r="1609" spans="3:3" x14ac:dyDescent="0.3">
      <c r="C1609" s="17"/>
    </row>
    <row r="1610" spans="3:3" x14ac:dyDescent="0.3">
      <c r="C1610" s="17"/>
    </row>
    <row r="1611" spans="3:3" x14ac:dyDescent="0.3">
      <c r="C1611" s="17"/>
    </row>
    <row r="1612" spans="3:3" x14ac:dyDescent="0.3">
      <c r="C1612" s="17"/>
    </row>
    <row r="1613" spans="3:3" x14ac:dyDescent="0.3">
      <c r="C1613" s="17"/>
    </row>
    <row r="1614" spans="3:3" x14ac:dyDescent="0.3">
      <c r="C1614" s="17"/>
    </row>
    <row r="1615" spans="3:3" x14ac:dyDescent="0.3">
      <c r="C1615" s="17"/>
    </row>
    <row r="1616" spans="3:3" x14ac:dyDescent="0.3">
      <c r="C1616" s="17"/>
    </row>
    <row r="1617" spans="3:3" x14ac:dyDescent="0.3">
      <c r="C1617" s="17"/>
    </row>
    <row r="1618" spans="3:3" x14ac:dyDescent="0.3">
      <c r="C1618" s="17"/>
    </row>
    <row r="1619" spans="3:3" x14ac:dyDescent="0.3">
      <c r="C1619" s="17"/>
    </row>
    <row r="1620" spans="3:3" x14ac:dyDescent="0.3">
      <c r="C1620" s="17"/>
    </row>
    <row r="1621" spans="3:3" x14ac:dyDescent="0.3">
      <c r="C1621" s="17"/>
    </row>
    <row r="1622" spans="3:3" x14ac:dyDescent="0.3">
      <c r="C1622" s="17"/>
    </row>
    <row r="1623" spans="3:3" x14ac:dyDescent="0.3">
      <c r="C1623" s="17"/>
    </row>
    <row r="1624" spans="3:3" x14ac:dyDescent="0.3">
      <c r="C1624" s="17"/>
    </row>
    <row r="1625" spans="3:3" x14ac:dyDescent="0.3">
      <c r="C1625" s="17"/>
    </row>
    <row r="1626" spans="3:3" x14ac:dyDescent="0.3">
      <c r="C1626" s="17"/>
    </row>
    <row r="1627" spans="3:3" x14ac:dyDescent="0.3">
      <c r="C1627" s="17"/>
    </row>
    <row r="1628" spans="3:3" x14ac:dyDescent="0.3">
      <c r="C1628" s="17"/>
    </row>
    <row r="1629" spans="3:3" x14ac:dyDescent="0.3">
      <c r="C1629" s="17"/>
    </row>
    <row r="1630" spans="3:3" x14ac:dyDescent="0.3">
      <c r="C1630" s="17"/>
    </row>
    <row r="1631" spans="3:3" x14ac:dyDescent="0.3">
      <c r="C1631" s="17"/>
    </row>
    <row r="1632" spans="3:3" x14ac:dyDescent="0.3">
      <c r="C1632" s="17"/>
    </row>
    <row r="1633" spans="3:3" x14ac:dyDescent="0.3">
      <c r="C1633" s="17"/>
    </row>
    <row r="1634" spans="3:3" x14ac:dyDescent="0.3">
      <c r="C1634" s="17"/>
    </row>
    <row r="1635" spans="3:3" x14ac:dyDescent="0.3">
      <c r="C1635" s="17"/>
    </row>
    <row r="1636" spans="3:3" x14ac:dyDescent="0.3">
      <c r="C1636" s="17"/>
    </row>
    <row r="1637" spans="3:3" x14ac:dyDescent="0.3">
      <c r="C1637" s="17"/>
    </row>
    <row r="1638" spans="3:3" x14ac:dyDescent="0.3">
      <c r="C1638" s="17"/>
    </row>
    <row r="1639" spans="3:3" x14ac:dyDescent="0.3">
      <c r="C1639" s="17"/>
    </row>
    <row r="1640" spans="3:3" x14ac:dyDescent="0.3">
      <c r="C1640" s="17"/>
    </row>
    <row r="1641" spans="3:3" x14ac:dyDescent="0.3">
      <c r="C1641" s="17"/>
    </row>
    <row r="1642" spans="3:3" x14ac:dyDescent="0.3">
      <c r="C1642" s="17"/>
    </row>
    <row r="1643" spans="3:3" x14ac:dyDescent="0.3">
      <c r="C1643" s="17"/>
    </row>
    <row r="1644" spans="3:3" x14ac:dyDescent="0.3">
      <c r="C1644" s="17"/>
    </row>
    <row r="1645" spans="3:3" x14ac:dyDescent="0.3">
      <c r="C1645" s="17"/>
    </row>
    <row r="1646" spans="3:3" x14ac:dyDescent="0.3">
      <c r="C1646" s="17"/>
    </row>
    <row r="1647" spans="3:3" x14ac:dyDescent="0.3">
      <c r="C1647" s="17"/>
    </row>
    <row r="1648" spans="3:3" x14ac:dyDescent="0.3">
      <c r="C1648" s="17"/>
    </row>
    <row r="1649" spans="3:3" x14ac:dyDescent="0.3">
      <c r="C1649" s="17"/>
    </row>
    <row r="1650" spans="3:3" x14ac:dyDescent="0.3">
      <c r="C1650" s="17"/>
    </row>
    <row r="1651" spans="3:3" x14ac:dyDescent="0.3">
      <c r="C1651" s="17"/>
    </row>
    <row r="1652" spans="3:3" x14ac:dyDescent="0.3">
      <c r="C1652" s="17"/>
    </row>
    <row r="1653" spans="3:3" x14ac:dyDescent="0.3">
      <c r="C1653" s="17"/>
    </row>
    <row r="1654" spans="3:3" x14ac:dyDescent="0.3">
      <c r="C1654" s="17"/>
    </row>
    <row r="1655" spans="3:3" x14ac:dyDescent="0.3">
      <c r="C1655" s="17"/>
    </row>
    <row r="1656" spans="3:3" x14ac:dyDescent="0.3">
      <c r="C1656" s="17"/>
    </row>
    <row r="1657" spans="3:3" x14ac:dyDescent="0.3">
      <c r="C1657" s="17"/>
    </row>
    <row r="1658" spans="3:3" x14ac:dyDescent="0.3">
      <c r="C1658" s="17"/>
    </row>
    <row r="1659" spans="3:3" x14ac:dyDescent="0.3">
      <c r="C1659" s="17"/>
    </row>
    <row r="1660" spans="3:3" x14ac:dyDescent="0.3">
      <c r="C1660" s="17"/>
    </row>
    <row r="1661" spans="3:3" x14ac:dyDescent="0.3">
      <c r="C1661" s="17"/>
    </row>
    <row r="1662" spans="3:3" x14ac:dyDescent="0.3">
      <c r="C1662" s="17"/>
    </row>
    <row r="1663" spans="3:3" x14ac:dyDescent="0.3">
      <c r="C1663" s="17"/>
    </row>
    <row r="1664" spans="3:3" x14ac:dyDescent="0.3">
      <c r="C1664" s="17"/>
    </row>
    <row r="1665" spans="3:3" x14ac:dyDescent="0.3">
      <c r="C1665" s="17"/>
    </row>
    <row r="1666" spans="3:3" x14ac:dyDescent="0.3">
      <c r="C1666" s="17"/>
    </row>
    <row r="1667" spans="3:3" x14ac:dyDescent="0.3">
      <c r="C1667" s="17"/>
    </row>
    <row r="1668" spans="3:3" x14ac:dyDescent="0.3">
      <c r="C1668" s="17"/>
    </row>
    <row r="1669" spans="3:3" x14ac:dyDescent="0.3">
      <c r="C1669" s="17"/>
    </row>
    <row r="1670" spans="3:3" x14ac:dyDescent="0.3">
      <c r="C1670" s="17"/>
    </row>
    <row r="1671" spans="3:3" x14ac:dyDescent="0.3">
      <c r="C1671" s="17"/>
    </row>
    <row r="1672" spans="3:3" x14ac:dyDescent="0.3">
      <c r="C1672" s="17"/>
    </row>
    <row r="1673" spans="3:3" x14ac:dyDescent="0.3">
      <c r="C1673" s="17"/>
    </row>
    <row r="1674" spans="3:3" x14ac:dyDescent="0.3">
      <c r="C1674" s="17"/>
    </row>
    <row r="1675" spans="3:3" x14ac:dyDescent="0.3">
      <c r="C1675" s="17"/>
    </row>
    <row r="1676" spans="3:3" x14ac:dyDescent="0.3">
      <c r="C1676" s="17"/>
    </row>
    <row r="1677" spans="3:3" x14ac:dyDescent="0.3">
      <c r="C1677" s="17"/>
    </row>
    <row r="1678" spans="3:3" x14ac:dyDescent="0.3">
      <c r="C1678" s="17"/>
    </row>
    <row r="1679" spans="3:3" x14ac:dyDescent="0.3">
      <c r="C1679" s="17"/>
    </row>
    <row r="1680" spans="3:3" x14ac:dyDescent="0.3">
      <c r="C1680" s="17"/>
    </row>
    <row r="1681" spans="3:3" x14ac:dyDescent="0.3">
      <c r="C1681" s="17"/>
    </row>
    <row r="1682" spans="3:3" x14ac:dyDescent="0.3">
      <c r="C1682" s="17"/>
    </row>
    <row r="1683" spans="3:3" x14ac:dyDescent="0.3">
      <c r="C1683" s="17"/>
    </row>
    <row r="1684" spans="3:3" x14ac:dyDescent="0.3">
      <c r="C1684" s="17"/>
    </row>
    <row r="1685" spans="3:3" x14ac:dyDescent="0.3">
      <c r="C1685" s="17"/>
    </row>
    <row r="1686" spans="3:3" x14ac:dyDescent="0.3">
      <c r="C1686" s="17"/>
    </row>
    <row r="1687" spans="3:3" x14ac:dyDescent="0.3">
      <c r="C1687" s="17"/>
    </row>
    <row r="1688" spans="3:3" x14ac:dyDescent="0.3">
      <c r="C1688" s="17"/>
    </row>
    <row r="1689" spans="3:3" x14ac:dyDescent="0.3">
      <c r="C1689" s="17"/>
    </row>
    <row r="1690" spans="3:3" x14ac:dyDescent="0.3">
      <c r="C1690" s="17"/>
    </row>
    <row r="1691" spans="3:3" x14ac:dyDescent="0.3">
      <c r="C1691" s="17"/>
    </row>
    <row r="1692" spans="3:3" x14ac:dyDescent="0.3">
      <c r="C1692" s="17"/>
    </row>
    <row r="1693" spans="3:3" x14ac:dyDescent="0.3">
      <c r="C1693" s="17"/>
    </row>
    <row r="1694" spans="3:3" x14ac:dyDescent="0.3">
      <c r="C1694" s="17"/>
    </row>
    <row r="1695" spans="3:3" x14ac:dyDescent="0.3">
      <c r="C1695" s="17"/>
    </row>
    <row r="1696" spans="3:3" x14ac:dyDescent="0.3">
      <c r="C1696" s="17"/>
    </row>
    <row r="1697" spans="3:3" x14ac:dyDescent="0.3">
      <c r="C1697" s="17"/>
    </row>
    <row r="1698" spans="3:3" x14ac:dyDescent="0.3">
      <c r="C1698" s="17"/>
    </row>
    <row r="1699" spans="3:3" x14ac:dyDescent="0.3">
      <c r="C1699" s="17"/>
    </row>
    <row r="1700" spans="3:3" x14ac:dyDescent="0.3">
      <c r="C1700" s="17"/>
    </row>
    <row r="1701" spans="3:3" x14ac:dyDescent="0.3">
      <c r="C1701" s="17"/>
    </row>
    <row r="1702" spans="3:3" x14ac:dyDescent="0.3">
      <c r="C1702" s="17"/>
    </row>
    <row r="1703" spans="3:3" x14ac:dyDescent="0.3">
      <c r="C1703" s="17"/>
    </row>
    <row r="1704" spans="3:3" x14ac:dyDescent="0.3">
      <c r="C1704" s="17"/>
    </row>
    <row r="1705" spans="3:3" x14ac:dyDescent="0.3">
      <c r="C1705" s="17"/>
    </row>
    <row r="1706" spans="3:3" x14ac:dyDescent="0.3">
      <c r="C1706" s="17"/>
    </row>
    <row r="1707" spans="3:3" x14ac:dyDescent="0.3">
      <c r="C1707" s="17"/>
    </row>
    <row r="1708" spans="3:3" x14ac:dyDescent="0.3">
      <c r="C1708" s="17"/>
    </row>
    <row r="1709" spans="3:3" x14ac:dyDescent="0.3">
      <c r="C1709" s="17"/>
    </row>
    <row r="1710" spans="3:3" x14ac:dyDescent="0.3">
      <c r="C1710" s="17"/>
    </row>
    <row r="1711" spans="3:3" x14ac:dyDescent="0.3">
      <c r="C1711" s="17"/>
    </row>
    <row r="1712" spans="3:3" x14ac:dyDescent="0.3">
      <c r="C1712" s="17"/>
    </row>
    <row r="1713" spans="3:3" x14ac:dyDescent="0.3">
      <c r="C1713" s="17"/>
    </row>
    <row r="1714" spans="3:3" x14ac:dyDescent="0.3">
      <c r="C1714" s="17"/>
    </row>
    <row r="1715" spans="3:3" x14ac:dyDescent="0.3">
      <c r="C1715" s="17"/>
    </row>
    <row r="1716" spans="3:3" x14ac:dyDescent="0.3">
      <c r="C1716" s="17"/>
    </row>
    <row r="1717" spans="3:3" x14ac:dyDescent="0.3">
      <c r="C1717" s="17"/>
    </row>
    <row r="1718" spans="3:3" x14ac:dyDescent="0.3">
      <c r="C1718" s="17"/>
    </row>
    <row r="1719" spans="3:3" x14ac:dyDescent="0.3">
      <c r="C1719" s="17"/>
    </row>
    <row r="1720" spans="3:3" x14ac:dyDescent="0.3">
      <c r="C1720" s="17"/>
    </row>
    <row r="1721" spans="3:3" x14ac:dyDescent="0.3">
      <c r="C1721" s="17"/>
    </row>
    <row r="1722" spans="3:3" x14ac:dyDescent="0.3">
      <c r="C1722" s="17"/>
    </row>
    <row r="1723" spans="3:3" x14ac:dyDescent="0.3">
      <c r="C1723" s="17"/>
    </row>
    <row r="1724" spans="3:3" x14ac:dyDescent="0.3">
      <c r="C1724" s="17"/>
    </row>
    <row r="1725" spans="3:3" x14ac:dyDescent="0.3">
      <c r="C1725" s="17"/>
    </row>
    <row r="1726" spans="3:3" x14ac:dyDescent="0.3">
      <c r="C1726" s="17"/>
    </row>
    <row r="1727" spans="3:3" x14ac:dyDescent="0.3">
      <c r="C1727" s="17"/>
    </row>
    <row r="1728" spans="3:3" x14ac:dyDescent="0.3">
      <c r="C1728" s="17"/>
    </row>
    <row r="1729" spans="3:3" x14ac:dyDescent="0.3">
      <c r="C1729" s="17"/>
    </row>
    <row r="1730" spans="3:3" x14ac:dyDescent="0.3">
      <c r="C1730" s="17"/>
    </row>
    <row r="1731" spans="3:3" x14ac:dyDescent="0.3">
      <c r="C1731" s="17"/>
    </row>
    <row r="1732" spans="3:3" x14ac:dyDescent="0.3">
      <c r="C1732" s="17"/>
    </row>
    <row r="1733" spans="3:3" x14ac:dyDescent="0.3">
      <c r="C1733" s="17"/>
    </row>
    <row r="1734" spans="3:3" x14ac:dyDescent="0.3">
      <c r="C1734" s="17"/>
    </row>
    <row r="1735" spans="3:3" x14ac:dyDescent="0.3">
      <c r="C1735" s="17"/>
    </row>
    <row r="1736" spans="3:3" x14ac:dyDescent="0.3">
      <c r="C1736" s="17"/>
    </row>
    <row r="1737" spans="3:3" x14ac:dyDescent="0.3">
      <c r="C1737" s="17"/>
    </row>
    <row r="1738" spans="3:3" x14ac:dyDescent="0.3">
      <c r="C1738" s="17"/>
    </row>
    <row r="1739" spans="3:3" x14ac:dyDescent="0.3">
      <c r="C1739" s="17"/>
    </row>
    <row r="1740" spans="3:3" x14ac:dyDescent="0.3">
      <c r="C1740" s="17"/>
    </row>
    <row r="1741" spans="3:3" x14ac:dyDescent="0.3">
      <c r="C1741" s="17"/>
    </row>
    <row r="1742" spans="3:3" x14ac:dyDescent="0.3">
      <c r="C1742" s="17"/>
    </row>
    <row r="1743" spans="3:3" x14ac:dyDescent="0.3">
      <c r="C1743" s="17"/>
    </row>
    <row r="1744" spans="3:3" x14ac:dyDescent="0.3">
      <c r="C1744" s="17"/>
    </row>
    <row r="1745" spans="3:3" x14ac:dyDescent="0.3">
      <c r="C1745" s="17"/>
    </row>
    <row r="1746" spans="3:3" x14ac:dyDescent="0.3">
      <c r="C1746" s="17"/>
    </row>
    <row r="1747" spans="3:3" x14ac:dyDescent="0.3">
      <c r="C1747" s="17"/>
    </row>
    <row r="1748" spans="3:3" x14ac:dyDescent="0.3">
      <c r="C1748" s="17"/>
    </row>
    <row r="1749" spans="3:3" x14ac:dyDescent="0.3">
      <c r="C1749" s="17"/>
    </row>
    <row r="1750" spans="3:3" x14ac:dyDescent="0.3">
      <c r="C1750" s="17"/>
    </row>
    <row r="1751" spans="3:3" x14ac:dyDescent="0.3">
      <c r="C1751" s="17"/>
    </row>
    <row r="1752" spans="3:3" x14ac:dyDescent="0.3">
      <c r="C1752" s="17"/>
    </row>
    <row r="1753" spans="3:3" x14ac:dyDescent="0.3">
      <c r="C1753" s="17"/>
    </row>
    <row r="1754" spans="3:3" x14ac:dyDescent="0.3">
      <c r="C1754" s="17"/>
    </row>
    <row r="1755" spans="3:3" x14ac:dyDescent="0.3">
      <c r="C1755" s="17"/>
    </row>
    <row r="1756" spans="3:3" x14ac:dyDescent="0.3">
      <c r="C1756" s="17"/>
    </row>
    <row r="1757" spans="3:3" x14ac:dyDescent="0.3">
      <c r="C1757" s="17"/>
    </row>
    <row r="1758" spans="3:3" x14ac:dyDescent="0.3">
      <c r="C1758" s="17"/>
    </row>
    <row r="1759" spans="3:3" x14ac:dyDescent="0.3">
      <c r="C1759" s="17"/>
    </row>
    <row r="1760" spans="3:3" x14ac:dyDescent="0.3">
      <c r="C1760" s="17"/>
    </row>
    <row r="1761" spans="3:3" x14ac:dyDescent="0.3">
      <c r="C1761" s="17"/>
    </row>
    <row r="1762" spans="3:3" x14ac:dyDescent="0.3">
      <c r="C1762" s="17"/>
    </row>
    <row r="1763" spans="3:3" x14ac:dyDescent="0.3">
      <c r="C1763" s="17"/>
    </row>
    <row r="1764" spans="3:3" x14ac:dyDescent="0.3">
      <c r="C1764" s="17"/>
    </row>
    <row r="1765" spans="3:3" x14ac:dyDescent="0.3">
      <c r="C1765" s="17"/>
    </row>
    <row r="1766" spans="3:3" x14ac:dyDescent="0.3">
      <c r="C1766" s="17"/>
    </row>
    <row r="1767" spans="3:3" x14ac:dyDescent="0.3">
      <c r="C1767" s="17"/>
    </row>
    <row r="1768" spans="3:3" x14ac:dyDescent="0.3">
      <c r="C1768" s="17"/>
    </row>
    <row r="1769" spans="3:3" x14ac:dyDescent="0.3">
      <c r="C1769" s="17"/>
    </row>
    <row r="1770" spans="3:3" x14ac:dyDescent="0.3">
      <c r="C1770" s="17"/>
    </row>
    <row r="1771" spans="3:3" x14ac:dyDescent="0.3">
      <c r="C1771" s="17"/>
    </row>
    <row r="1772" spans="3:3" x14ac:dyDescent="0.3">
      <c r="C1772" s="17"/>
    </row>
    <row r="1773" spans="3:3" x14ac:dyDescent="0.3">
      <c r="C1773" s="17"/>
    </row>
    <row r="1774" spans="3:3" x14ac:dyDescent="0.3">
      <c r="C1774" s="17"/>
    </row>
    <row r="1775" spans="3:3" x14ac:dyDescent="0.3">
      <c r="C1775" s="17"/>
    </row>
    <row r="1776" spans="3:3" x14ac:dyDescent="0.3">
      <c r="C1776" s="17"/>
    </row>
    <row r="1777" spans="3:3" x14ac:dyDescent="0.3">
      <c r="C1777" s="17"/>
    </row>
    <row r="1778" spans="3:3" x14ac:dyDescent="0.3">
      <c r="C1778" s="17"/>
    </row>
    <row r="1779" spans="3:3" x14ac:dyDescent="0.3">
      <c r="C1779" s="17"/>
    </row>
    <row r="1780" spans="3:3" x14ac:dyDescent="0.3">
      <c r="C1780" s="17"/>
    </row>
    <row r="1781" spans="3:3" x14ac:dyDescent="0.3">
      <c r="C1781" s="17"/>
    </row>
    <row r="1782" spans="3:3" x14ac:dyDescent="0.3">
      <c r="C1782" s="17"/>
    </row>
    <row r="1783" spans="3:3" x14ac:dyDescent="0.3">
      <c r="C1783" s="17"/>
    </row>
    <row r="1784" spans="3:3" x14ac:dyDescent="0.3">
      <c r="C1784" s="17"/>
    </row>
    <row r="1785" spans="3:3" x14ac:dyDescent="0.3">
      <c r="C1785" s="17"/>
    </row>
    <row r="1786" spans="3:3" x14ac:dyDescent="0.3">
      <c r="C1786" s="17"/>
    </row>
    <row r="1787" spans="3:3" x14ac:dyDescent="0.3">
      <c r="C1787" s="17"/>
    </row>
    <row r="1788" spans="3:3" x14ac:dyDescent="0.3">
      <c r="C1788" s="17"/>
    </row>
    <row r="1789" spans="3:3" x14ac:dyDescent="0.3">
      <c r="C1789" s="17"/>
    </row>
    <row r="1790" spans="3:3" x14ac:dyDescent="0.3">
      <c r="C1790" s="17"/>
    </row>
    <row r="1791" spans="3:3" x14ac:dyDescent="0.3">
      <c r="C1791" s="17"/>
    </row>
    <row r="1792" spans="3:3" x14ac:dyDescent="0.3">
      <c r="C1792" s="17"/>
    </row>
    <row r="1793" spans="3:3" x14ac:dyDescent="0.3">
      <c r="C1793" s="17"/>
    </row>
    <row r="1794" spans="3:3" x14ac:dyDescent="0.3">
      <c r="C1794" s="17"/>
    </row>
    <row r="1795" spans="3:3" x14ac:dyDescent="0.3">
      <c r="C1795" s="17"/>
    </row>
    <row r="1796" spans="3:3" x14ac:dyDescent="0.3">
      <c r="C1796" s="17"/>
    </row>
    <row r="1797" spans="3:3" x14ac:dyDescent="0.3">
      <c r="C1797" s="17"/>
    </row>
    <row r="1798" spans="3:3" x14ac:dyDescent="0.3">
      <c r="C1798" s="17"/>
    </row>
    <row r="1799" spans="3:3" x14ac:dyDescent="0.3">
      <c r="C1799" s="17"/>
    </row>
    <row r="1800" spans="3:3" x14ac:dyDescent="0.3">
      <c r="C1800" s="17"/>
    </row>
    <row r="1801" spans="3:3" x14ac:dyDescent="0.3">
      <c r="C1801" s="17"/>
    </row>
    <row r="1802" spans="3:3" x14ac:dyDescent="0.3">
      <c r="C1802" s="17"/>
    </row>
    <row r="1803" spans="3:3" x14ac:dyDescent="0.3">
      <c r="C1803" s="17"/>
    </row>
    <row r="1804" spans="3:3" x14ac:dyDescent="0.3">
      <c r="C1804" s="17"/>
    </row>
    <row r="1805" spans="3:3" x14ac:dyDescent="0.3">
      <c r="C1805" s="17"/>
    </row>
    <row r="1806" spans="3:3" x14ac:dyDescent="0.3">
      <c r="C1806" s="17"/>
    </row>
    <row r="1807" spans="3:3" x14ac:dyDescent="0.3">
      <c r="C1807" s="17"/>
    </row>
    <row r="1808" spans="3:3" x14ac:dyDescent="0.3">
      <c r="C1808" s="17"/>
    </row>
    <row r="1809" spans="3:3" x14ac:dyDescent="0.3">
      <c r="C1809" s="17"/>
    </row>
    <row r="1810" spans="3:3" x14ac:dyDescent="0.3">
      <c r="C1810" s="17"/>
    </row>
    <row r="1811" spans="3:3" x14ac:dyDescent="0.3">
      <c r="C1811" s="17"/>
    </row>
    <row r="1812" spans="3:3" x14ac:dyDescent="0.3">
      <c r="C1812" s="17"/>
    </row>
    <row r="1813" spans="3:3" x14ac:dyDescent="0.3">
      <c r="C1813" s="17"/>
    </row>
    <row r="1814" spans="3:3" x14ac:dyDescent="0.3">
      <c r="C1814" s="17"/>
    </row>
    <row r="1815" spans="3:3" x14ac:dyDescent="0.3">
      <c r="C1815" s="17"/>
    </row>
    <row r="1816" spans="3:3" x14ac:dyDescent="0.3">
      <c r="C1816" s="17"/>
    </row>
    <row r="1817" spans="3:3" x14ac:dyDescent="0.3">
      <c r="C1817" s="17"/>
    </row>
    <row r="1818" spans="3:3" x14ac:dyDescent="0.3">
      <c r="C1818" s="17"/>
    </row>
    <row r="1819" spans="3:3" x14ac:dyDescent="0.3">
      <c r="C1819" s="17"/>
    </row>
    <row r="1820" spans="3:3" x14ac:dyDescent="0.3">
      <c r="C1820" s="17"/>
    </row>
    <row r="1821" spans="3:3" x14ac:dyDescent="0.3">
      <c r="C1821" s="17"/>
    </row>
    <row r="1822" spans="3:3" x14ac:dyDescent="0.3">
      <c r="C1822" s="17"/>
    </row>
    <row r="1823" spans="3:3" x14ac:dyDescent="0.3">
      <c r="C1823" s="17"/>
    </row>
    <row r="1824" spans="3:3" x14ac:dyDescent="0.3">
      <c r="C1824" s="17"/>
    </row>
    <row r="1825" spans="3:3" x14ac:dyDescent="0.3">
      <c r="C1825" s="17"/>
    </row>
    <row r="1826" spans="3:3" x14ac:dyDescent="0.3">
      <c r="C1826" s="17"/>
    </row>
    <row r="1827" spans="3:3" x14ac:dyDescent="0.3">
      <c r="C1827" s="17"/>
    </row>
    <row r="1828" spans="3:3" x14ac:dyDescent="0.3">
      <c r="C1828" s="17"/>
    </row>
    <row r="1829" spans="3:3" x14ac:dyDescent="0.3">
      <c r="C1829" s="17"/>
    </row>
    <row r="1830" spans="3:3" x14ac:dyDescent="0.3">
      <c r="C1830" s="17"/>
    </row>
    <row r="1831" spans="3:3" x14ac:dyDescent="0.3">
      <c r="C1831" s="17"/>
    </row>
    <row r="1832" spans="3:3" x14ac:dyDescent="0.3">
      <c r="C1832" s="17"/>
    </row>
    <row r="1833" spans="3:3" x14ac:dyDescent="0.3">
      <c r="C1833" s="17"/>
    </row>
    <row r="1834" spans="3:3" x14ac:dyDescent="0.3">
      <c r="C1834" s="17"/>
    </row>
    <row r="1835" spans="3:3" x14ac:dyDescent="0.3">
      <c r="C1835" s="17"/>
    </row>
    <row r="1836" spans="3:3" x14ac:dyDescent="0.3">
      <c r="C1836" s="17"/>
    </row>
    <row r="1837" spans="3:3" x14ac:dyDescent="0.3">
      <c r="C1837" s="17"/>
    </row>
    <row r="1838" spans="3:3" x14ac:dyDescent="0.3">
      <c r="C1838" s="17"/>
    </row>
    <row r="1839" spans="3:3" x14ac:dyDescent="0.3">
      <c r="C1839" s="17"/>
    </row>
    <row r="1840" spans="3:3" x14ac:dyDescent="0.3">
      <c r="C1840" s="17"/>
    </row>
    <row r="1841" spans="3:3" x14ac:dyDescent="0.3">
      <c r="C1841" s="17"/>
    </row>
    <row r="1842" spans="3:3" x14ac:dyDescent="0.3">
      <c r="C1842" s="17"/>
    </row>
    <row r="1843" spans="3:3" x14ac:dyDescent="0.3">
      <c r="C1843" s="17"/>
    </row>
    <row r="1844" spans="3:3" x14ac:dyDescent="0.3">
      <c r="C1844" s="17"/>
    </row>
    <row r="1845" spans="3:3" x14ac:dyDescent="0.3">
      <c r="C1845" s="17"/>
    </row>
    <row r="1846" spans="3:3" x14ac:dyDescent="0.3">
      <c r="C1846" s="17"/>
    </row>
    <row r="1847" spans="3:3" x14ac:dyDescent="0.3">
      <c r="C1847" s="17"/>
    </row>
    <row r="1848" spans="3:3" x14ac:dyDescent="0.3">
      <c r="C1848" s="17"/>
    </row>
    <row r="1849" spans="3:3" x14ac:dyDescent="0.3">
      <c r="C1849" s="17"/>
    </row>
    <row r="1850" spans="3:3" x14ac:dyDescent="0.3">
      <c r="C1850" s="17"/>
    </row>
    <row r="1851" spans="3:3" x14ac:dyDescent="0.3">
      <c r="C1851" s="17"/>
    </row>
    <row r="1852" spans="3:3" x14ac:dyDescent="0.3">
      <c r="C1852" s="17"/>
    </row>
    <row r="1853" spans="3:3" x14ac:dyDescent="0.3">
      <c r="C1853" s="17"/>
    </row>
    <row r="1854" spans="3:3" x14ac:dyDescent="0.3">
      <c r="C1854" s="17"/>
    </row>
    <row r="1855" spans="3:3" x14ac:dyDescent="0.3">
      <c r="C1855" s="17"/>
    </row>
    <row r="1856" spans="3:3" x14ac:dyDescent="0.3">
      <c r="C1856" s="17"/>
    </row>
    <row r="1857" spans="3:3" x14ac:dyDescent="0.3">
      <c r="C1857" s="17"/>
    </row>
    <row r="1858" spans="3:3" x14ac:dyDescent="0.3">
      <c r="C1858" s="17"/>
    </row>
    <row r="1859" spans="3:3" x14ac:dyDescent="0.3">
      <c r="C1859" s="17"/>
    </row>
    <row r="1860" spans="3:3" x14ac:dyDescent="0.3">
      <c r="C1860" s="17"/>
    </row>
    <row r="1861" spans="3:3" x14ac:dyDescent="0.3">
      <c r="C1861" s="17"/>
    </row>
    <row r="1862" spans="3:3" x14ac:dyDescent="0.3">
      <c r="C1862" s="17"/>
    </row>
    <row r="1863" spans="3:3" x14ac:dyDescent="0.3">
      <c r="C1863" s="17"/>
    </row>
    <row r="1864" spans="3:3" x14ac:dyDescent="0.3">
      <c r="C1864" s="17"/>
    </row>
    <row r="1865" spans="3:3" x14ac:dyDescent="0.3">
      <c r="C1865" s="17"/>
    </row>
    <row r="1866" spans="3:3" x14ac:dyDescent="0.3">
      <c r="C1866" s="17"/>
    </row>
    <row r="1867" spans="3:3" x14ac:dyDescent="0.3">
      <c r="C1867" s="17"/>
    </row>
    <row r="1868" spans="3:3" x14ac:dyDescent="0.3">
      <c r="C1868" s="17"/>
    </row>
    <row r="1869" spans="3:3" x14ac:dyDescent="0.3">
      <c r="C1869" s="17"/>
    </row>
    <row r="1870" spans="3:3" x14ac:dyDescent="0.3">
      <c r="C1870" s="17"/>
    </row>
    <row r="1871" spans="3:3" x14ac:dyDescent="0.3">
      <c r="C1871" s="17"/>
    </row>
    <row r="1872" spans="3:3" x14ac:dyDescent="0.3">
      <c r="C1872" s="17"/>
    </row>
    <row r="1873" spans="3:3" x14ac:dyDescent="0.3">
      <c r="C1873" s="17"/>
    </row>
    <row r="1874" spans="3:3" x14ac:dyDescent="0.3">
      <c r="C1874" s="17"/>
    </row>
    <row r="1875" spans="3:3" x14ac:dyDescent="0.3">
      <c r="C1875" s="17"/>
    </row>
    <row r="1876" spans="3:3" x14ac:dyDescent="0.3">
      <c r="C1876" s="17"/>
    </row>
    <row r="1877" spans="3:3" x14ac:dyDescent="0.3">
      <c r="C1877" s="17"/>
    </row>
    <row r="1878" spans="3:3" x14ac:dyDescent="0.3">
      <c r="C1878" s="17"/>
    </row>
    <row r="1879" spans="3:3" x14ac:dyDescent="0.3">
      <c r="C1879" s="17"/>
    </row>
    <row r="1880" spans="3:3" x14ac:dyDescent="0.3">
      <c r="C1880" s="17"/>
    </row>
    <row r="1881" spans="3:3" x14ac:dyDescent="0.3">
      <c r="C1881" s="17"/>
    </row>
    <row r="1882" spans="3:3" x14ac:dyDescent="0.3">
      <c r="C1882" s="17"/>
    </row>
    <row r="1883" spans="3:3" x14ac:dyDescent="0.3">
      <c r="C1883" s="17"/>
    </row>
    <row r="1884" spans="3:3" x14ac:dyDescent="0.3">
      <c r="C1884" s="17"/>
    </row>
    <row r="1885" spans="3:3" x14ac:dyDescent="0.3">
      <c r="C1885" s="17"/>
    </row>
    <row r="1886" spans="3:3" x14ac:dyDescent="0.3">
      <c r="C1886" s="17"/>
    </row>
    <row r="1887" spans="3:3" x14ac:dyDescent="0.3">
      <c r="C1887" s="17"/>
    </row>
    <row r="1888" spans="3:3" x14ac:dyDescent="0.3">
      <c r="C1888" s="17"/>
    </row>
    <row r="1889" spans="3:3" x14ac:dyDescent="0.3">
      <c r="C1889" s="17"/>
    </row>
    <row r="1890" spans="3:3" x14ac:dyDescent="0.3">
      <c r="C1890" s="17"/>
    </row>
    <row r="1891" spans="3:3" x14ac:dyDescent="0.3">
      <c r="C1891" s="17"/>
    </row>
    <row r="1892" spans="3:3" x14ac:dyDescent="0.3">
      <c r="C1892" s="17"/>
    </row>
    <row r="1893" spans="3:3" x14ac:dyDescent="0.3">
      <c r="C1893" s="17"/>
    </row>
    <row r="1894" spans="3:3" x14ac:dyDescent="0.3">
      <c r="C1894" s="17"/>
    </row>
    <row r="1895" spans="3:3" x14ac:dyDescent="0.3">
      <c r="C1895" s="17"/>
    </row>
    <row r="1896" spans="3:3" x14ac:dyDescent="0.3">
      <c r="C1896" s="17"/>
    </row>
    <row r="1897" spans="3:3" x14ac:dyDescent="0.3">
      <c r="C1897" s="17"/>
    </row>
    <row r="1898" spans="3:3" x14ac:dyDescent="0.3">
      <c r="C1898" s="17"/>
    </row>
    <row r="1899" spans="3:3" x14ac:dyDescent="0.3">
      <c r="C1899" s="17"/>
    </row>
    <row r="1900" spans="3:3" x14ac:dyDescent="0.3">
      <c r="C1900" s="17"/>
    </row>
    <row r="1901" spans="3:3" x14ac:dyDescent="0.3">
      <c r="C1901" s="17"/>
    </row>
    <row r="1902" spans="3:3" x14ac:dyDescent="0.3">
      <c r="C1902" s="17"/>
    </row>
    <row r="1903" spans="3:3" x14ac:dyDescent="0.3">
      <c r="C1903" s="17"/>
    </row>
    <row r="1904" spans="3:3" x14ac:dyDescent="0.3">
      <c r="C1904" s="17"/>
    </row>
    <row r="1905" spans="3:3" x14ac:dyDescent="0.3">
      <c r="C1905" s="17"/>
    </row>
    <row r="1906" spans="3:3" x14ac:dyDescent="0.3">
      <c r="C1906" s="17"/>
    </row>
    <row r="1907" spans="3:3" x14ac:dyDescent="0.3">
      <c r="C1907" s="17"/>
    </row>
    <row r="1908" spans="3:3" x14ac:dyDescent="0.3">
      <c r="C1908" s="17"/>
    </row>
    <row r="1909" spans="3:3" x14ac:dyDescent="0.3">
      <c r="C1909" s="17"/>
    </row>
    <row r="1910" spans="3:3" x14ac:dyDescent="0.3">
      <c r="C1910" s="17"/>
    </row>
    <row r="1911" spans="3:3" x14ac:dyDescent="0.3">
      <c r="C1911" s="17"/>
    </row>
    <row r="1912" spans="3:3" x14ac:dyDescent="0.3">
      <c r="C1912" s="17"/>
    </row>
    <row r="1913" spans="3:3" x14ac:dyDescent="0.3">
      <c r="C1913" s="17"/>
    </row>
    <row r="1914" spans="3:3" x14ac:dyDescent="0.3">
      <c r="C1914" s="17"/>
    </row>
    <row r="1915" spans="3:3" x14ac:dyDescent="0.3">
      <c r="C1915" s="17"/>
    </row>
    <row r="1916" spans="3:3" x14ac:dyDescent="0.3">
      <c r="C1916" s="17"/>
    </row>
    <row r="1917" spans="3:3" x14ac:dyDescent="0.3">
      <c r="C1917" s="17"/>
    </row>
    <row r="1918" spans="3:3" x14ac:dyDescent="0.3">
      <c r="C1918" s="17"/>
    </row>
    <row r="1919" spans="3:3" x14ac:dyDescent="0.3">
      <c r="C1919" s="17"/>
    </row>
    <row r="1920" spans="3:3" x14ac:dyDescent="0.3">
      <c r="C1920" s="17"/>
    </row>
    <row r="1921" spans="3:3" x14ac:dyDescent="0.3">
      <c r="C1921" s="17"/>
    </row>
    <row r="1922" spans="3:3" x14ac:dyDescent="0.3">
      <c r="C1922" s="17"/>
    </row>
    <row r="1923" spans="3:3" x14ac:dyDescent="0.3">
      <c r="C1923" s="17"/>
    </row>
    <row r="1924" spans="3:3" x14ac:dyDescent="0.3">
      <c r="C1924" s="17"/>
    </row>
    <row r="1925" spans="3:3" x14ac:dyDescent="0.3">
      <c r="C1925" s="17"/>
    </row>
    <row r="1926" spans="3:3" x14ac:dyDescent="0.3">
      <c r="C1926" s="17"/>
    </row>
    <row r="1927" spans="3:3" x14ac:dyDescent="0.3">
      <c r="C1927" s="17"/>
    </row>
    <row r="1928" spans="3:3" x14ac:dyDescent="0.3">
      <c r="C1928" s="17"/>
    </row>
    <row r="1929" spans="3:3" x14ac:dyDescent="0.3">
      <c r="C1929" s="17"/>
    </row>
    <row r="1930" spans="3:3" x14ac:dyDescent="0.3">
      <c r="C1930" s="17"/>
    </row>
    <row r="1931" spans="3:3" x14ac:dyDescent="0.3">
      <c r="C1931" s="17"/>
    </row>
    <row r="1932" spans="3:3" x14ac:dyDescent="0.3">
      <c r="C1932" s="17"/>
    </row>
    <row r="1933" spans="3:3" x14ac:dyDescent="0.3">
      <c r="C1933" s="17"/>
    </row>
    <row r="1934" spans="3:3" x14ac:dyDescent="0.3">
      <c r="C1934" s="17"/>
    </row>
    <row r="1935" spans="3:3" x14ac:dyDescent="0.3">
      <c r="C1935" s="17"/>
    </row>
    <row r="1936" spans="3:3" x14ac:dyDescent="0.3">
      <c r="C1936" s="17"/>
    </row>
    <row r="1937" spans="3:3" x14ac:dyDescent="0.3">
      <c r="C1937" s="17"/>
    </row>
    <row r="1938" spans="3:3" x14ac:dyDescent="0.3">
      <c r="C1938" s="17"/>
    </row>
    <row r="1939" spans="3:3" x14ac:dyDescent="0.3">
      <c r="C1939" s="17"/>
    </row>
    <row r="1940" spans="3:3" x14ac:dyDescent="0.3">
      <c r="C1940" s="17"/>
    </row>
    <row r="1941" spans="3:3" x14ac:dyDescent="0.3">
      <c r="C1941" s="17"/>
    </row>
    <row r="1942" spans="3:3" x14ac:dyDescent="0.3">
      <c r="C1942" s="17"/>
    </row>
    <row r="1943" spans="3:3" x14ac:dyDescent="0.3">
      <c r="C1943" s="17"/>
    </row>
    <row r="1944" spans="3:3" x14ac:dyDescent="0.3">
      <c r="C1944" s="17"/>
    </row>
    <row r="1945" spans="3:3" x14ac:dyDescent="0.3">
      <c r="C1945" s="17"/>
    </row>
    <row r="1946" spans="3:3" x14ac:dyDescent="0.3">
      <c r="C1946" s="17"/>
    </row>
    <row r="1947" spans="3:3" x14ac:dyDescent="0.3">
      <c r="C1947" s="17"/>
    </row>
    <row r="1948" spans="3:3" x14ac:dyDescent="0.3">
      <c r="C1948" s="17"/>
    </row>
    <row r="1949" spans="3:3" x14ac:dyDescent="0.3">
      <c r="C1949" s="17"/>
    </row>
    <row r="1950" spans="3:3" x14ac:dyDescent="0.3">
      <c r="C1950" s="17"/>
    </row>
    <row r="1951" spans="3:3" x14ac:dyDescent="0.3">
      <c r="C1951" s="17"/>
    </row>
    <row r="1952" spans="3:3" x14ac:dyDescent="0.3">
      <c r="C1952" s="17"/>
    </row>
    <row r="1953" spans="3:3" x14ac:dyDescent="0.3">
      <c r="C1953" s="17"/>
    </row>
    <row r="1954" spans="3:3" x14ac:dyDescent="0.3">
      <c r="C1954" s="17"/>
    </row>
    <row r="1955" spans="3:3" x14ac:dyDescent="0.3">
      <c r="C1955" s="17"/>
    </row>
    <row r="1956" spans="3:3" x14ac:dyDescent="0.3">
      <c r="C1956" s="17"/>
    </row>
    <row r="1957" spans="3:3" x14ac:dyDescent="0.3">
      <c r="C1957" s="17"/>
    </row>
    <row r="1958" spans="3:3" x14ac:dyDescent="0.3">
      <c r="C1958" s="17"/>
    </row>
    <row r="1959" spans="3:3" x14ac:dyDescent="0.3">
      <c r="C1959" s="17"/>
    </row>
    <row r="1960" spans="3:3" x14ac:dyDescent="0.3">
      <c r="C1960" s="17"/>
    </row>
    <row r="1961" spans="3:3" x14ac:dyDescent="0.3">
      <c r="C1961" s="17"/>
    </row>
    <row r="1962" spans="3:3" x14ac:dyDescent="0.3">
      <c r="C1962" s="17"/>
    </row>
    <row r="1963" spans="3:3" x14ac:dyDescent="0.3">
      <c r="C1963" s="17"/>
    </row>
    <row r="1964" spans="3:3" x14ac:dyDescent="0.3">
      <c r="C1964" s="17"/>
    </row>
    <row r="1965" spans="3:3" x14ac:dyDescent="0.3">
      <c r="C1965" s="17"/>
    </row>
    <row r="1966" spans="3:3" x14ac:dyDescent="0.3">
      <c r="C1966" s="17"/>
    </row>
    <row r="1967" spans="3:3" x14ac:dyDescent="0.3">
      <c r="C1967" s="17"/>
    </row>
    <row r="1968" spans="3:3" x14ac:dyDescent="0.3">
      <c r="C1968" s="17"/>
    </row>
    <row r="1969" spans="3:3" x14ac:dyDescent="0.3">
      <c r="C1969" s="17"/>
    </row>
    <row r="1970" spans="3:3" x14ac:dyDescent="0.3">
      <c r="C1970" s="17"/>
    </row>
    <row r="1971" spans="3:3" x14ac:dyDescent="0.3">
      <c r="C1971" s="17"/>
    </row>
    <row r="1972" spans="3:3" x14ac:dyDescent="0.3">
      <c r="C1972" s="17"/>
    </row>
    <row r="1973" spans="3:3" x14ac:dyDescent="0.3">
      <c r="C1973" s="17"/>
    </row>
    <row r="1974" spans="3:3" x14ac:dyDescent="0.3">
      <c r="C1974" s="17"/>
    </row>
    <row r="1975" spans="3:3" x14ac:dyDescent="0.3">
      <c r="C1975" s="17"/>
    </row>
    <row r="1976" spans="3:3" x14ac:dyDescent="0.3">
      <c r="C1976" s="17"/>
    </row>
    <row r="1977" spans="3:3" x14ac:dyDescent="0.3">
      <c r="C1977" s="17"/>
    </row>
    <row r="1978" spans="3:3" x14ac:dyDescent="0.3">
      <c r="C1978" s="17"/>
    </row>
    <row r="1979" spans="3:3" x14ac:dyDescent="0.3">
      <c r="C1979" s="17"/>
    </row>
    <row r="1980" spans="3:3" x14ac:dyDescent="0.3">
      <c r="C1980" s="17"/>
    </row>
    <row r="1981" spans="3:3" x14ac:dyDescent="0.3">
      <c r="C1981" s="17"/>
    </row>
    <row r="1982" spans="3:3" x14ac:dyDescent="0.3">
      <c r="C1982" s="17"/>
    </row>
    <row r="1983" spans="3:3" x14ac:dyDescent="0.3">
      <c r="C1983" s="17"/>
    </row>
    <row r="1984" spans="3:3" x14ac:dyDescent="0.3">
      <c r="C1984" s="17"/>
    </row>
    <row r="1985" spans="3:3" x14ac:dyDescent="0.3">
      <c r="C1985" s="17"/>
    </row>
    <row r="1986" spans="3:3" x14ac:dyDescent="0.3">
      <c r="C1986" s="17"/>
    </row>
    <row r="1987" spans="3:3" x14ac:dyDescent="0.3">
      <c r="C1987" s="17"/>
    </row>
    <row r="1988" spans="3:3" x14ac:dyDescent="0.3">
      <c r="C1988" s="17"/>
    </row>
    <row r="1989" spans="3:3" x14ac:dyDescent="0.3">
      <c r="C1989" s="17"/>
    </row>
    <row r="1990" spans="3:3" x14ac:dyDescent="0.3">
      <c r="C1990" s="17"/>
    </row>
    <row r="1991" spans="3:3" x14ac:dyDescent="0.3">
      <c r="C1991" s="17"/>
    </row>
    <row r="1992" spans="3:3" x14ac:dyDescent="0.3">
      <c r="C1992" s="17"/>
    </row>
    <row r="1993" spans="3:3" x14ac:dyDescent="0.3">
      <c r="C1993" s="17"/>
    </row>
    <row r="1994" spans="3:3" x14ac:dyDescent="0.3">
      <c r="C1994" s="17"/>
    </row>
    <row r="1995" spans="3:3" x14ac:dyDescent="0.3">
      <c r="C1995" s="17"/>
    </row>
    <row r="1996" spans="3:3" x14ac:dyDescent="0.3">
      <c r="C1996" s="17"/>
    </row>
    <row r="1997" spans="3:3" x14ac:dyDescent="0.3">
      <c r="C1997" s="17"/>
    </row>
    <row r="1998" spans="3:3" x14ac:dyDescent="0.3">
      <c r="C1998" s="17"/>
    </row>
    <row r="1999" spans="3:3" x14ac:dyDescent="0.3">
      <c r="C1999" s="17"/>
    </row>
    <row r="2000" spans="3:3" x14ac:dyDescent="0.3">
      <c r="C2000" s="17"/>
    </row>
    <row r="2001" spans="3:3" x14ac:dyDescent="0.3">
      <c r="C2001" s="17"/>
    </row>
    <row r="2002" spans="3:3" x14ac:dyDescent="0.3">
      <c r="C2002" s="17"/>
    </row>
    <row r="2003" spans="3:3" x14ac:dyDescent="0.3">
      <c r="C2003" s="17"/>
    </row>
    <row r="2004" spans="3:3" x14ac:dyDescent="0.3">
      <c r="C2004" s="17"/>
    </row>
    <row r="2005" spans="3:3" x14ac:dyDescent="0.3">
      <c r="C2005" s="17"/>
    </row>
    <row r="2006" spans="3:3" x14ac:dyDescent="0.3">
      <c r="C2006" s="17"/>
    </row>
    <row r="2007" spans="3:3" x14ac:dyDescent="0.3">
      <c r="C2007" s="17"/>
    </row>
    <row r="2008" spans="3:3" x14ac:dyDescent="0.3">
      <c r="C2008" s="17"/>
    </row>
    <row r="2009" spans="3:3" x14ac:dyDescent="0.3">
      <c r="C2009" s="17"/>
    </row>
    <row r="2010" spans="3:3" x14ac:dyDescent="0.3">
      <c r="C2010" s="17"/>
    </row>
    <row r="2011" spans="3:3" x14ac:dyDescent="0.3">
      <c r="C2011" s="17"/>
    </row>
    <row r="2012" spans="3:3" x14ac:dyDescent="0.3">
      <c r="C2012" s="17"/>
    </row>
    <row r="2013" spans="3:3" x14ac:dyDescent="0.3">
      <c r="C2013" s="17"/>
    </row>
    <row r="2014" spans="3:3" x14ac:dyDescent="0.3">
      <c r="C2014" s="17"/>
    </row>
    <row r="2015" spans="3:3" x14ac:dyDescent="0.3">
      <c r="C2015" s="17"/>
    </row>
    <row r="2016" spans="3:3" x14ac:dyDescent="0.3">
      <c r="C2016" s="17"/>
    </row>
    <row r="2017" spans="3:3" x14ac:dyDescent="0.3">
      <c r="C2017" s="17"/>
    </row>
    <row r="2018" spans="3:3" x14ac:dyDescent="0.3">
      <c r="C2018" s="17"/>
    </row>
    <row r="2019" spans="3:3" x14ac:dyDescent="0.3">
      <c r="C2019" s="17"/>
    </row>
    <row r="2020" spans="3:3" x14ac:dyDescent="0.3">
      <c r="C2020" s="17"/>
    </row>
    <row r="2021" spans="3:3" x14ac:dyDescent="0.3">
      <c r="C2021" s="17"/>
    </row>
    <row r="2022" spans="3:3" x14ac:dyDescent="0.3">
      <c r="C2022" s="17"/>
    </row>
    <row r="2023" spans="3:3" x14ac:dyDescent="0.3">
      <c r="C2023" s="17"/>
    </row>
    <row r="2024" spans="3:3" x14ac:dyDescent="0.3">
      <c r="C2024" s="17"/>
    </row>
    <row r="2025" spans="3:3" x14ac:dyDescent="0.3">
      <c r="C2025" s="17"/>
    </row>
    <row r="2026" spans="3:3" x14ac:dyDescent="0.3">
      <c r="C2026" s="17"/>
    </row>
    <row r="2027" spans="3:3" x14ac:dyDescent="0.3">
      <c r="C2027" s="17"/>
    </row>
    <row r="2028" spans="3:3" x14ac:dyDescent="0.3">
      <c r="C2028" s="17"/>
    </row>
    <row r="2029" spans="3:3" x14ac:dyDescent="0.3">
      <c r="C2029" s="17"/>
    </row>
    <row r="2030" spans="3:3" x14ac:dyDescent="0.3">
      <c r="C2030" s="17"/>
    </row>
    <row r="2031" spans="3:3" x14ac:dyDescent="0.3">
      <c r="C2031" s="17"/>
    </row>
    <row r="2032" spans="3:3" x14ac:dyDescent="0.3">
      <c r="C2032" s="17"/>
    </row>
    <row r="2033" spans="3:3" x14ac:dyDescent="0.3">
      <c r="C2033" s="17"/>
    </row>
    <row r="2034" spans="3:3" x14ac:dyDescent="0.3">
      <c r="C2034" s="17"/>
    </row>
    <row r="2035" spans="3:3" x14ac:dyDescent="0.3">
      <c r="C2035" s="17"/>
    </row>
    <row r="2036" spans="3:3" x14ac:dyDescent="0.3">
      <c r="C2036" s="17"/>
    </row>
    <row r="2037" spans="3:3" x14ac:dyDescent="0.3">
      <c r="C2037" s="17"/>
    </row>
    <row r="2038" spans="3:3" x14ac:dyDescent="0.3">
      <c r="C2038" s="17"/>
    </row>
    <row r="2039" spans="3:3" x14ac:dyDescent="0.3">
      <c r="C2039" s="17"/>
    </row>
    <row r="2040" spans="3:3" x14ac:dyDescent="0.3">
      <c r="C2040" s="17"/>
    </row>
    <row r="2041" spans="3:3" x14ac:dyDescent="0.3">
      <c r="C2041" s="17"/>
    </row>
    <row r="2042" spans="3:3" x14ac:dyDescent="0.3">
      <c r="C2042" s="17"/>
    </row>
    <row r="2043" spans="3:3" x14ac:dyDescent="0.3">
      <c r="C2043" s="17"/>
    </row>
    <row r="2044" spans="3:3" x14ac:dyDescent="0.3">
      <c r="C2044" s="17"/>
    </row>
    <row r="2045" spans="3:3" x14ac:dyDescent="0.3">
      <c r="C2045" s="17"/>
    </row>
    <row r="2046" spans="3:3" x14ac:dyDescent="0.3">
      <c r="C2046" s="17"/>
    </row>
    <row r="2047" spans="3:3" x14ac:dyDescent="0.3">
      <c r="C2047" s="17"/>
    </row>
    <row r="2048" spans="3:3" x14ac:dyDescent="0.3">
      <c r="C2048" s="17"/>
    </row>
    <row r="2049" spans="3:3" x14ac:dyDescent="0.3">
      <c r="C2049" s="17"/>
    </row>
    <row r="2050" spans="3:3" x14ac:dyDescent="0.3">
      <c r="C2050" s="17"/>
    </row>
    <row r="2051" spans="3:3" x14ac:dyDescent="0.3">
      <c r="C2051" s="17"/>
    </row>
    <row r="2052" spans="3:3" x14ac:dyDescent="0.3">
      <c r="C2052" s="17"/>
    </row>
    <row r="2053" spans="3:3" x14ac:dyDescent="0.3">
      <c r="C2053" s="17"/>
    </row>
    <row r="2054" spans="3:3" x14ac:dyDescent="0.3">
      <c r="C2054" s="17"/>
    </row>
    <row r="2055" spans="3:3" x14ac:dyDescent="0.3">
      <c r="C2055" s="17"/>
    </row>
    <row r="2056" spans="3:3" x14ac:dyDescent="0.3">
      <c r="C2056" s="17"/>
    </row>
    <row r="2057" spans="3:3" x14ac:dyDescent="0.3">
      <c r="C2057" s="17"/>
    </row>
    <row r="2058" spans="3:3" x14ac:dyDescent="0.3">
      <c r="C2058" s="17"/>
    </row>
    <row r="2059" spans="3:3" x14ac:dyDescent="0.3">
      <c r="C2059" s="17"/>
    </row>
    <row r="2060" spans="3:3" x14ac:dyDescent="0.3">
      <c r="C2060" s="17"/>
    </row>
    <row r="2061" spans="3:3" x14ac:dyDescent="0.3">
      <c r="C2061" s="17"/>
    </row>
    <row r="2062" spans="3:3" x14ac:dyDescent="0.3">
      <c r="C2062" s="17"/>
    </row>
    <row r="2063" spans="3:3" x14ac:dyDescent="0.3">
      <c r="C2063" s="17"/>
    </row>
    <row r="2064" spans="3:3" x14ac:dyDescent="0.3">
      <c r="C2064" s="17"/>
    </row>
    <row r="2065" spans="3:3" x14ac:dyDescent="0.3">
      <c r="C2065" s="17"/>
    </row>
    <row r="2066" spans="3:3" x14ac:dyDescent="0.3">
      <c r="C2066" s="17"/>
    </row>
    <row r="2067" spans="3:3" x14ac:dyDescent="0.3">
      <c r="C2067" s="17"/>
    </row>
    <row r="2068" spans="3:3" x14ac:dyDescent="0.3">
      <c r="C2068" s="17"/>
    </row>
    <row r="2069" spans="3:3" x14ac:dyDescent="0.3">
      <c r="C2069" s="17"/>
    </row>
    <row r="2070" spans="3:3" x14ac:dyDescent="0.3">
      <c r="C2070" s="17"/>
    </row>
    <row r="2071" spans="3:3" x14ac:dyDescent="0.3">
      <c r="C2071" s="17"/>
    </row>
    <row r="2072" spans="3:3" x14ac:dyDescent="0.3">
      <c r="C2072" s="17"/>
    </row>
    <row r="2073" spans="3:3" x14ac:dyDescent="0.3">
      <c r="C2073" s="17"/>
    </row>
    <row r="2074" spans="3:3" x14ac:dyDescent="0.3">
      <c r="C2074" s="17"/>
    </row>
    <row r="2075" spans="3:3" x14ac:dyDescent="0.3">
      <c r="C2075" s="17"/>
    </row>
    <row r="2076" spans="3:3" x14ac:dyDescent="0.3">
      <c r="C2076" s="17"/>
    </row>
    <row r="2077" spans="3:3" x14ac:dyDescent="0.3">
      <c r="C2077" s="17"/>
    </row>
    <row r="2078" spans="3:3" x14ac:dyDescent="0.3">
      <c r="C2078" s="17"/>
    </row>
    <row r="2079" spans="3:3" x14ac:dyDescent="0.3">
      <c r="C2079" s="17"/>
    </row>
    <row r="2080" spans="3:3" x14ac:dyDescent="0.3">
      <c r="C2080" s="17"/>
    </row>
    <row r="2081" spans="3:3" x14ac:dyDescent="0.3">
      <c r="C2081" s="17"/>
    </row>
    <row r="2082" spans="3:3" x14ac:dyDescent="0.3">
      <c r="C2082" s="17"/>
    </row>
    <row r="2083" spans="3:3" x14ac:dyDescent="0.3">
      <c r="C2083" s="17"/>
    </row>
    <row r="2084" spans="3:3" x14ac:dyDescent="0.3">
      <c r="C2084" s="17"/>
    </row>
    <row r="2085" spans="3:3" x14ac:dyDescent="0.3">
      <c r="C2085" s="17"/>
    </row>
    <row r="2086" spans="3:3" x14ac:dyDescent="0.3">
      <c r="C2086" s="17"/>
    </row>
    <row r="2087" spans="3:3" x14ac:dyDescent="0.3">
      <c r="C2087" s="17"/>
    </row>
    <row r="2088" spans="3:3" x14ac:dyDescent="0.3">
      <c r="C2088" s="17"/>
    </row>
    <row r="2089" spans="3:3" x14ac:dyDescent="0.3">
      <c r="C2089" s="17"/>
    </row>
    <row r="2090" spans="3:3" x14ac:dyDescent="0.3">
      <c r="C2090" s="17"/>
    </row>
    <row r="2091" spans="3:3" x14ac:dyDescent="0.3">
      <c r="C2091" s="17"/>
    </row>
    <row r="2092" spans="3:3" x14ac:dyDescent="0.3">
      <c r="C2092" s="17"/>
    </row>
    <row r="2093" spans="3:3" x14ac:dyDescent="0.3">
      <c r="C2093" s="17"/>
    </row>
    <row r="2094" spans="3:3" x14ac:dyDescent="0.3">
      <c r="C2094" s="17"/>
    </row>
    <row r="2095" spans="3:3" x14ac:dyDescent="0.3">
      <c r="C2095" s="17"/>
    </row>
    <row r="2096" spans="3:3" x14ac:dyDescent="0.3">
      <c r="C2096" s="17"/>
    </row>
    <row r="2097" spans="3:3" x14ac:dyDescent="0.3">
      <c r="C2097" s="17"/>
    </row>
    <row r="2098" spans="3:3" x14ac:dyDescent="0.3">
      <c r="C2098" s="17"/>
    </row>
    <row r="2099" spans="3:3" x14ac:dyDescent="0.3">
      <c r="C2099" s="17"/>
    </row>
    <row r="2100" spans="3:3" x14ac:dyDescent="0.3">
      <c r="C2100" s="17"/>
    </row>
    <row r="2101" spans="3:3" x14ac:dyDescent="0.3">
      <c r="C2101" s="17"/>
    </row>
    <row r="2102" spans="3:3" x14ac:dyDescent="0.3">
      <c r="C2102" s="17"/>
    </row>
    <row r="2103" spans="3:3" x14ac:dyDescent="0.3">
      <c r="C2103" s="17"/>
    </row>
    <row r="2104" spans="3:3" x14ac:dyDescent="0.3">
      <c r="C2104" s="17"/>
    </row>
    <row r="2105" spans="3:3" x14ac:dyDescent="0.3">
      <c r="C2105" s="17"/>
    </row>
    <row r="2106" spans="3:3" x14ac:dyDescent="0.3">
      <c r="C2106" s="17"/>
    </row>
    <row r="2107" spans="3:3" x14ac:dyDescent="0.3">
      <c r="C2107" s="17"/>
    </row>
    <row r="2108" spans="3:3" x14ac:dyDescent="0.3">
      <c r="C2108" s="17"/>
    </row>
    <row r="2109" spans="3:3" x14ac:dyDescent="0.3">
      <c r="C2109" s="17"/>
    </row>
    <row r="2110" spans="3:3" x14ac:dyDescent="0.3">
      <c r="C2110" s="17"/>
    </row>
    <row r="2111" spans="3:3" x14ac:dyDescent="0.3">
      <c r="C2111" s="17"/>
    </row>
    <row r="2112" spans="3:3" x14ac:dyDescent="0.3">
      <c r="C2112" s="17"/>
    </row>
    <row r="2113" spans="3:3" x14ac:dyDescent="0.3">
      <c r="C2113" s="17"/>
    </row>
    <row r="2114" spans="3:3" x14ac:dyDescent="0.3">
      <c r="C2114" s="17"/>
    </row>
    <row r="2115" spans="3:3" x14ac:dyDescent="0.3">
      <c r="C2115" s="17"/>
    </row>
    <row r="2116" spans="3:3" x14ac:dyDescent="0.3">
      <c r="C2116" s="17"/>
    </row>
    <row r="2117" spans="3:3" x14ac:dyDescent="0.3">
      <c r="C2117" s="17"/>
    </row>
    <row r="2118" spans="3:3" x14ac:dyDescent="0.3">
      <c r="C2118" s="17"/>
    </row>
    <row r="2119" spans="3:3" x14ac:dyDescent="0.3">
      <c r="C2119" s="17"/>
    </row>
    <row r="2120" spans="3:3" x14ac:dyDescent="0.3">
      <c r="C2120" s="17"/>
    </row>
    <row r="2121" spans="3:3" x14ac:dyDescent="0.3">
      <c r="C2121" s="17"/>
    </row>
    <row r="2122" spans="3:3" x14ac:dyDescent="0.3">
      <c r="C2122" s="17"/>
    </row>
    <row r="2123" spans="3:3" x14ac:dyDescent="0.3">
      <c r="C2123" s="17"/>
    </row>
    <row r="2124" spans="3:3" x14ac:dyDescent="0.3">
      <c r="C2124" s="17"/>
    </row>
    <row r="2125" spans="3:3" x14ac:dyDescent="0.3">
      <c r="C2125" s="17"/>
    </row>
    <row r="2126" spans="3:3" x14ac:dyDescent="0.3">
      <c r="C2126" s="17"/>
    </row>
    <row r="2127" spans="3:3" x14ac:dyDescent="0.3">
      <c r="C2127" s="17"/>
    </row>
    <row r="2128" spans="3:3" x14ac:dyDescent="0.3">
      <c r="C2128" s="17"/>
    </row>
    <row r="2129" spans="3:3" x14ac:dyDescent="0.3">
      <c r="C2129" s="17"/>
    </row>
    <row r="2130" spans="3:3" x14ac:dyDescent="0.3">
      <c r="C2130" s="17"/>
    </row>
    <row r="2131" spans="3:3" x14ac:dyDescent="0.3">
      <c r="C2131" s="17"/>
    </row>
    <row r="2132" spans="3:3" x14ac:dyDescent="0.3">
      <c r="C2132" s="17"/>
    </row>
    <row r="2133" spans="3:3" x14ac:dyDescent="0.3">
      <c r="C2133" s="17"/>
    </row>
    <row r="2134" spans="3:3" x14ac:dyDescent="0.3">
      <c r="C2134" s="17"/>
    </row>
    <row r="2135" spans="3:3" x14ac:dyDescent="0.3">
      <c r="C2135" s="17"/>
    </row>
    <row r="2136" spans="3:3" x14ac:dyDescent="0.3">
      <c r="C2136" s="17"/>
    </row>
    <row r="2137" spans="3:3" x14ac:dyDescent="0.3">
      <c r="C2137" s="17"/>
    </row>
    <row r="2138" spans="3:3" x14ac:dyDescent="0.3">
      <c r="C2138" s="17"/>
    </row>
    <row r="2139" spans="3:3" x14ac:dyDescent="0.3">
      <c r="C2139" s="17"/>
    </row>
    <row r="2140" spans="3:3" x14ac:dyDescent="0.3">
      <c r="C2140" s="17"/>
    </row>
    <row r="2141" spans="3:3" x14ac:dyDescent="0.3">
      <c r="C2141" s="17"/>
    </row>
    <row r="2142" spans="3:3" x14ac:dyDescent="0.3">
      <c r="C2142" s="17"/>
    </row>
    <row r="2143" spans="3:3" x14ac:dyDescent="0.3">
      <c r="C2143" s="17"/>
    </row>
    <row r="2144" spans="3:3" x14ac:dyDescent="0.3">
      <c r="C2144" s="17"/>
    </row>
    <row r="2145" spans="3:3" x14ac:dyDescent="0.3">
      <c r="C2145" s="17"/>
    </row>
    <row r="2146" spans="3:3" x14ac:dyDescent="0.3">
      <c r="C2146" s="17"/>
    </row>
    <row r="2147" spans="3:3" x14ac:dyDescent="0.3">
      <c r="C2147" s="17"/>
    </row>
    <row r="2148" spans="3:3" x14ac:dyDescent="0.3">
      <c r="C2148" s="17"/>
    </row>
    <row r="2149" spans="3:3" x14ac:dyDescent="0.3">
      <c r="C2149" s="17"/>
    </row>
    <row r="2150" spans="3:3" x14ac:dyDescent="0.3">
      <c r="C2150" s="17"/>
    </row>
    <row r="2151" spans="3:3" x14ac:dyDescent="0.3">
      <c r="C2151" s="17"/>
    </row>
    <row r="2152" spans="3:3" x14ac:dyDescent="0.3">
      <c r="C2152" s="17"/>
    </row>
    <row r="2153" spans="3:3" x14ac:dyDescent="0.3">
      <c r="C2153" s="17"/>
    </row>
    <row r="2154" spans="3:3" x14ac:dyDescent="0.3">
      <c r="C2154" s="17"/>
    </row>
    <row r="2155" spans="3:3" x14ac:dyDescent="0.3">
      <c r="C2155" s="17"/>
    </row>
    <row r="2156" spans="3:3" x14ac:dyDescent="0.3">
      <c r="C2156" s="17"/>
    </row>
    <row r="2157" spans="3:3" x14ac:dyDescent="0.3">
      <c r="C2157" s="17"/>
    </row>
    <row r="2158" spans="3:3" x14ac:dyDescent="0.3">
      <c r="C2158" s="17"/>
    </row>
    <row r="2159" spans="3:3" x14ac:dyDescent="0.3">
      <c r="C2159" s="17"/>
    </row>
    <row r="2160" spans="3:3" x14ac:dyDescent="0.3">
      <c r="C2160" s="17"/>
    </row>
    <row r="2161" spans="3:3" x14ac:dyDescent="0.3">
      <c r="C2161" s="17"/>
    </row>
    <row r="2162" spans="3:3" x14ac:dyDescent="0.3">
      <c r="C2162" s="17"/>
    </row>
    <row r="2163" spans="3:3" x14ac:dyDescent="0.3">
      <c r="C2163" s="17"/>
    </row>
    <row r="2164" spans="3:3" x14ac:dyDescent="0.3">
      <c r="C2164" s="17"/>
    </row>
    <row r="2165" spans="3:3" x14ac:dyDescent="0.3">
      <c r="C2165" s="17"/>
    </row>
    <row r="2166" spans="3:3" x14ac:dyDescent="0.3">
      <c r="C2166" s="17"/>
    </row>
    <row r="2167" spans="3:3" x14ac:dyDescent="0.3">
      <c r="C2167" s="17"/>
    </row>
    <row r="2168" spans="3:3" x14ac:dyDescent="0.3">
      <c r="C2168" s="17"/>
    </row>
    <row r="2169" spans="3:3" x14ac:dyDescent="0.3">
      <c r="C2169" s="17"/>
    </row>
    <row r="2170" spans="3:3" x14ac:dyDescent="0.3">
      <c r="C2170" s="17"/>
    </row>
    <row r="2171" spans="3:3" x14ac:dyDescent="0.3">
      <c r="C2171" s="17"/>
    </row>
    <row r="2172" spans="3:3" x14ac:dyDescent="0.3">
      <c r="C2172" s="17"/>
    </row>
    <row r="2173" spans="3:3" x14ac:dyDescent="0.3">
      <c r="C2173" s="17"/>
    </row>
    <row r="2174" spans="3:3" x14ac:dyDescent="0.3">
      <c r="C2174" s="17"/>
    </row>
    <row r="2175" spans="3:3" x14ac:dyDescent="0.3">
      <c r="C2175" s="17"/>
    </row>
    <row r="2176" spans="3:3" x14ac:dyDescent="0.3">
      <c r="C2176" s="17"/>
    </row>
    <row r="2177" spans="3:3" x14ac:dyDescent="0.3">
      <c r="C2177" s="17"/>
    </row>
    <row r="2178" spans="3:3" x14ac:dyDescent="0.3">
      <c r="C2178" s="17"/>
    </row>
    <row r="2179" spans="3:3" x14ac:dyDescent="0.3">
      <c r="C2179" s="17"/>
    </row>
    <row r="2180" spans="3:3" x14ac:dyDescent="0.3">
      <c r="C2180" s="17"/>
    </row>
    <row r="2181" spans="3:3" x14ac:dyDescent="0.3">
      <c r="C2181" s="17"/>
    </row>
    <row r="2182" spans="3:3" x14ac:dyDescent="0.3">
      <c r="C2182" s="17"/>
    </row>
    <row r="2183" spans="3:3" x14ac:dyDescent="0.3">
      <c r="C2183" s="17"/>
    </row>
    <row r="2184" spans="3:3" x14ac:dyDescent="0.3">
      <c r="C2184" s="17"/>
    </row>
    <row r="2185" spans="3:3" x14ac:dyDescent="0.3">
      <c r="C2185" s="17"/>
    </row>
    <row r="2186" spans="3:3" x14ac:dyDescent="0.3">
      <c r="C2186" s="17"/>
    </row>
    <row r="2187" spans="3:3" x14ac:dyDescent="0.3">
      <c r="C2187" s="17"/>
    </row>
    <row r="2188" spans="3:3" x14ac:dyDescent="0.3">
      <c r="C2188" s="17"/>
    </row>
  </sheetData>
  <mergeCells count="2">
    <mergeCell ref="C7:O7"/>
    <mergeCell ref="Q7:A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Main</vt:lpstr>
      <vt:lpstr>Data</vt:lpstr>
      <vt:lpstr>Main!Print_Area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Woolford</dc:creator>
  <cp:lastModifiedBy>Keely Jelinek</cp:lastModifiedBy>
  <dcterms:created xsi:type="dcterms:W3CDTF">2015-06-09T11:57:01Z</dcterms:created>
  <dcterms:modified xsi:type="dcterms:W3CDTF">2022-08-19T17:03:31Z</dcterms:modified>
</cp:coreProperties>
</file>